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Temp\installer disse to til IEH\dok\"/>
    </mc:Choice>
  </mc:AlternateContent>
  <workbookProtection workbookAlgorithmName="SHA-512" workbookHashValue="otR1yy+VSkzDkCa/SwOwgsBn6Y6nzLc8rzI0h3SW94aZBSzViyQxQkMhS+7w6KDveE1RFv7CgcyAbCERU6bCcA==" workbookSaltValue="O+QaLuNCd/2V7EAOm7/U1Q==" workbookSpinCount="100000" lockStructure="1"/>
  <bookViews>
    <workbookView xWindow="-120" yWindow="-120" windowWidth="29040" windowHeight="15840" activeTab="1"/>
  </bookViews>
  <sheets>
    <sheet name="Guidance" sheetId="13" r:id="rId1"/>
    <sheet name="Calculations" sheetId="9" r:id="rId2"/>
    <sheet name="Variabler" sheetId="4" state="hidden" r:id="rId3"/>
    <sheet name="Beregningsregler endring" sheetId="10" state="hidden" r:id="rId4"/>
    <sheet name="ForenkletKonsernsummering" sheetId="11"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 i="9" l="1"/>
  <c r="B23" i="10"/>
  <c r="E26" i="10"/>
  <c r="E9" i="10"/>
  <c r="B34" i="10"/>
  <c r="B16" i="10"/>
  <c r="B15" i="10"/>
  <c r="B13" i="10"/>
  <c r="B37" i="9"/>
  <c r="B26" i="9"/>
  <c r="B16" i="9"/>
  <c r="A40" i="4"/>
  <c r="A38" i="4"/>
  <c r="A39" i="4"/>
  <c r="A41" i="4"/>
  <c r="B10" i="11" l="1"/>
  <c r="B13" i="11"/>
  <c r="B12" i="11"/>
  <c r="E3" i="10" l="1"/>
  <c r="B19" i="9" l="1"/>
  <c r="B18" i="9"/>
  <c r="A33" i="4" l="1"/>
  <c r="A32" i="4"/>
  <c r="A30" i="4"/>
  <c r="A31" i="4"/>
  <c r="A34" i="4"/>
  <c r="A35" i="4"/>
  <c r="A36" i="4"/>
  <c r="A37" i="4"/>
  <c r="A29" i="4"/>
  <c r="B12" i="10" l="1"/>
  <c r="B17" i="9"/>
  <c r="B21" i="9" s="1"/>
  <c r="B22" i="9" s="1"/>
  <c r="B14" i="10"/>
  <c r="B18" i="10" s="1"/>
  <c r="B19" i="10" s="1"/>
  <c r="B25" i="10" l="1"/>
  <c r="B36" i="10" s="1"/>
  <c r="B27" i="10" s="1"/>
  <c r="B20" i="10"/>
  <c r="B23" i="9"/>
  <c r="B28" i="9"/>
  <c r="B39" i="9" s="1"/>
  <c r="B32" i="9" s="1"/>
  <c r="B25" i="9" l="1"/>
  <c r="B34" i="9" s="1"/>
  <c r="B31" i="9"/>
  <c r="B30" i="9"/>
  <c r="B22" i="10"/>
  <c r="B31" i="10" s="1"/>
  <c r="B33" i="10" s="1"/>
  <c r="B37" i="10" s="1"/>
  <c r="B39" i="10" s="1"/>
  <c r="B28" i="10"/>
  <c r="B29" i="10"/>
  <c r="E4" i="10"/>
  <c r="B36" i="9" l="1"/>
  <c r="B40" i="9"/>
  <c r="B42" i="9" s="1"/>
  <c r="E17" i="10"/>
  <c r="E22" i="10" s="1"/>
  <c r="E24" i="10"/>
  <c r="E16" i="10" s="1"/>
  <c r="E21" i="10" s="1"/>
  <c r="E14" i="10"/>
  <c r="E19" i="10" s="1"/>
  <c r="E5" i="10"/>
  <c r="E6" i="10" s="1"/>
</calcChain>
</file>

<file path=xl/sharedStrings.xml><?xml version="1.0" encoding="utf-8"?>
<sst xmlns="http://schemas.openxmlformats.org/spreadsheetml/2006/main" count="199" uniqueCount="136">
  <si>
    <t>Omsetning tilskuddsperiode</t>
  </si>
  <si>
    <t>Omsetning sammenligningsperiode</t>
  </si>
  <si>
    <t>Justeringsfaktor</t>
  </si>
  <si>
    <t>Tilskuddsperiode</t>
  </si>
  <si>
    <t>Foretakskategori</t>
  </si>
  <si>
    <t>Faktor</t>
  </si>
  <si>
    <t>Sammenligningsperiode</t>
  </si>
  <si>
    <t>KPI</t>
  </si>
  <si>
    <t>Små</t>
  </si>
  <si>
    <t>Beregnet underskudd i tilskuddsperioden</t>
  </si>
  <si>
    <t>Sum faste uunngåelige kostnader</t>
  </si>
  <si>
    <t>Gjennomsnittlig ordinært resultat før skattekostnad per måned</t>
  </si>
  <si>
    <t>September-Oktober 2019</t>
  </si>
  <si>
    <t>Underskuddsberegningsfaktor</t>
  </si>
  <si>
    <t>Gyldig sammenligningsperiode</t>
  </si>
  <si>
    <t>OK</t>
  </si>
  <si>
    <t>ID</t>
  </si>
  <si>
    <t>Omsetningsfall i kroner</t>
  </si>
  <si>
    <t>Omsetningsfall i prosent</t>
  </si>
  <si>
    <t>KPI-justert omsetning i sammenligningsperiode</t>
  </si>
  <si>
    <t>Beregnet tilskudd</t>
  </si>
  <si>
    <t>Verdi av tapt varelager</t>
  </si>
  <si>
    <t>Dekningsgrad tapt varelager</t>
  </si>
  <si>
    <t>BEGRENSNING - UNDERSKUDD I TILSKUDDSPERIODEN</t>
  </si>
  <si>
    <t>BEGRENSNING - MAKSBELØP</t>
  </si>
  <si>
    <t>Maks tilskuddsbeløp</t>
  </si>
  <si>
    <t>Avkortingsgrense</t>
  </si>
  <si>
    <t>Avkortingsfaktor</t>
  </si>
  <si>
    <t>Kompensasjon tapt varelager</t>
  </si>
  <si>
    <t>BEGRENSNING - OMSETNINGSFALL I KRONER - Faste uunngåelige kostnader</t>
  </si>
  <si>
    <t>Minstebeløp</t>
  </si>
  <si>
    <t>Kompensasjon faste uunngåelige kostnader</t>
  </si>
  <si>
    <t>BEGRENSNING - AVKORTNING</t>
  </si>
  <si>
    <t>TILSKUDDSBELØP</t>
  </si>
  <si>
    <t>Erstatning</t>
  </si>
  <si>
    <t>BEGRENSNING - OMSETNINGSFALL I KRONER - Tapt varelager</t>
  </si>
  <si>
    <t>ORFS</t>
  </si>
  <si>
    <t>Konsern</t>
  </si>
  <si>
    <t>Ja</t>
  </si>
  <si>
    <t>Nei</t>
  </si>
  <si>
    <t>Tidligere kompensasjon tapt varelager</t>
  </si>
  <si>
    <t>Tidligere kompensasjon faste uunngåelige kostnader</t>
  </si>
  <si>
    <t>Tidligere tilskuddsbeløp</t>
  </si>
  <si>
    <t>Differanse tapt varelager</t>
  </si>
  <si>
    <t>Differanse faste uunngåelige kostnader</t>
  </si>
  <si>
    <t>Beløp til utbetaling/fakturering</t>
  </si>
  <si>
    <t>Beregnet kompensasjon faste uunngåelige kostnader</t>
  </si>
  <si>
    <t>Beregnet kompensasjon tapt varelager</t>
  </si>
  <si>
    <t>BEGRENSNING - TIDLIGERE REGNSKAPSRESULTAT (ORFS)</t>
  </si>
  <si>
    <t>Ny kompensasjon faste uunngåelige kostnader</t>
  </si>
  <si>
    <t>Skal kun legges inn hvis EN!</t>
  </si>
  <si>
    <t>Tilskuddsperiode mars-april 2021 eller senere?</t>
  </si>
  <si>
    <t>FORETAK - Nytt summertTilskudd (ForetakSummeringÅr)</t>
  </si>
  <si>
    <t>FORETAK - Tidligere summertTilskudd (ForetakSummeringÅr)</t>
  </si>
  <si>
    <t>KONSERN - Tidligere summertTilskuddsbeløpKonsern (Konsern)</t>
  </si>
  <si>
    <t>KONSERN - Tidligere summertTilskudd (KonsernSummeringÅr)</t>
  </si>
  <si>
    <t>KONSERN - Nytt summertTilskuddsbeløpKonsern (Konsern)</t>
  </si>
  <si>
    <t>Dette er den "gamle" konsernsummeringen som går på tilskuddsperioden</t>
  </si>
  <si>
    <t>Nr</t>
  </si>
  <si>
    <t>AKKUMULERTE TILSKUDD TIL FORETAK OG KONSERN</t>
  </si>
  <si>
    <t>KONSERN - Nytt summertTilskudd (KonsernSummeringÅr)</t>
  </si>
  <si>
    <t>Kompensasjon faste uunngåelige kostnader justert pga KonsernSummeringÅr</t>
  </si>
  <si>
    <t>Kompensasjon faste uunngåelige kostnader justert pga ForetakSummeringÅr</t>
  </si>
  <si>
    <t>Kompensasjon faste uunngåelige kostnader justert pga Konsern</t>
  </si>
  <si>
    <t>Avkorting konsern - konsernsum &lt; avkortingsgrense</t>
  </si>
  <si>
    <t>Avkorting konsern - konsernsum &gt; avkortingsgrense</t>
  </si>
  <si>
    <t>September-Oktober 2021</t>
  </si>
  <si>
    <t>Maks summering på år</t>
  </si>
  <si>
    <t>https://lovdata.no/forskrift/2020-12-21-3085/§3-1</t>
  </si>
  <si>
    <r>
      <rPr>
        <sz val="36"/>
        <color theme="1"/>
        <rFont val="Calibri"/>
        <family val="2"/>
        <scheme val="minor"/>
      </rPr>
      <t>The compensation scheme for businesses</t>
    </r>
    <r>
      <rPr>
        <sz val="12"/>
        <color theme="1"/>
        <rFont val="Calibri"/>
        <family val="2"/>
        <scheme val="minor"/>
      </rPr>
      <t xml:space="preserve">
</t>
    </r>
    <r>
      <rPr>
        <sz val="14"/>
        <color theme="1"/>
        <rFont val="Calibri"/>
        <family val="2"/>
        <scheme val="minor"/>
      </rPr>
      <t xml:space="preserve">Calculator for determining the grant that the applicant enterprise can expect to receive under the scheme.
This covers the grant periods September-October 2020, November-December 2020, 
January-February 2021, March-April 2021, May-June 2021, July-August 2021 and September-October 2021.
The calculator is based on the scheme's regulations and figures provided by the applicant business.
The calculator is intended as a simplified tool which provides estimates of grant amounts. 
It could for example be used to assess whether the enterprise is eligible to receive grants and 
whether the grant amount is in proportion to the effort involved in preparing and submitting an application.
Complete information provided in a final application may result in a different grant amount being awarded compared with the grant determined by the calculator.
</t>
    </r>
    <r>
      <rPr>
        <sz val="14"/>
        <color rgb="FFFF0000"/>
        <rFont val="Calibri"/>
        <family val="2"/>
        <scheme val="minor"/>
      </rPr>
      <t xml:space="preserve">The calculator does not take account of the requirement for medium and large enterprises not to be experiencing difficulties 
at the start of the COVID-19 pandemic. It also does not take account of limits on maximum grants at group level, 
or accumulated payouts from March 2021 onwards.  </t>
    </r>
    <r>
      <rPr>
        <sz val="14"/>
        <color theme="1"/>
        <rFont val="Calibri"/>
        <family val="2"/>
        <scheme val="minor"/>
      </rPr>
      <t xml:space="preserve"> </t>
    </r>
  </si>
  <si>
    <t>September-October 2020</t>
  </si>
  <si>
    <t>November-December 2020</t>
  </si>
  <si>
    <t>January-February 2021</t>
  </si>
  <si>
    <t>March-April 2021</t>
  </si>
  <si>
    <t>May-June 2021</t>
  </si>
  <si>
    <t>July-August 2021</t>
  </si>
  <si>
    <t>September-October 2021</t>
  </si>
  <si>
    <t>September-October 2019</t>
  </si>
  <si>
    <t>November-December 2019</t>
  </si>
  <si>
    <t>January-February 2020</t>
  </si>
  <si>
    <t>March-April 2019</t>
  </si>
  <si>
    <t>May-June 2019</t>
  </si>
  <si>
    <t>July-August 2019</t>
  </si>
  <si>
    <t>Small</t>
  </si>
  <si>
    <t>Medium</t>
  </si>
  <si>
    <t>Large</t>
  </si>
  <si>
    <t>Grant period</t>
  </si>
  <si>
    <t>Comparison period</t>
  </si>
  <si>
    <t>Enterprise category</t>
  </si>
  <si>
    <t>Turnover during grant period</t>
  </si>
  <si>
    <t>Turnover during the comparison period</t>
  </si>
  <si>
    <t>Total fixed, unavoidable costs</t>
  </si>
  <si>
    <t>Ordinary result before taxes</t>
  </si>
  <si>
    <t>Calculated loss during the grant period</t>
  </si>
  <si>
    <t>Value of lost stock</t>
  </si>
  <si>
    <t>Compensation</t>
  </si>
  <si>
    <t>Select the period for which a grant is being sought.</t>
  </si>
  <si>
    <t>With effect from the grant period March 2021, the applicant must decide whether the enterprise is defined as a small, medium or large enterprise. 
For previous periods – leave small unchanged in the field.</t>
  </si>
  <si>
    <t>Sales of goods delivered and services provided, grants from public schemes, rental income from real property.</t>
  </si>
  <si>
    <t>Sale of goods delivered and services provided, rental income from real property</t>
  </si>
  <si>
    <t>There are specific fixed, unavoidable costs stated in the Regulation which can be included. See more detailed information about the costs that this concerns.</t>
  </si>
  <si>
    <r>
      <t xml:space="preserve">With effect from </t>
    </r>
    <r>
      <rPr>
        <b/>
        <sz val="11"/>
        <color rgb="FF000000"/>
        <rFont val="Calibri"/>
        <family val="2"/>
        <scheme val="minor"/>
      </rPr>
      <t>March 2021,</t>
    </r>
    <r>
      <rPr>
        <sz val="11"/>
        <color rgb="FF000000"/>
        <rFont val="Calibri"/>
        <family val="2"/>
        <scheme val="minor"/>
      </rPr>
      <t xml:space="preserve"> the enterprise must prove that it recorded a loss during the grant period in order to apply for a grant. This limitation does not apply to applications for lost stock. The loss must be entered here as a positive figure.</t>
    </r>
  </si>
  <si>
    <r>
      <t xml:space="preserve">For the periods from </t>
    </r>
    <r>
      <rPr>
        <b/>
        <sz val="11"/>
        <color rgb="FF000000"/>
        <rFont val="Calibri"/>
        <family val="2"/>
        <scheme val="minor"/>
      </rPr>
      <t>November to April,</t>
    </r>
    <r>
      <rPr>
        <sz val="11"/>
        <color rgb="FF000000"/>
        <rFont val="Calibri"/>
        <family val="2"/>
        <scheme val="minor"/>
      </rPr>
      <t xml:space="preserve"> enterprises may, subject to certain conditions, apply for compensation for lost stock if the enterprise has been ordered by the authorities to stop serving or close. </t>
    </r>
  </si>
  <si>
    <r>
      <t xml:space="preserve">For the periods </t>
    </r>
    <r>
      <rPr>
        <b/>
        <sz val="11"/>
        <color rgb="FF000000"/>
        <rFont val="Calibri"/>
        <family val="2"/>
        <scheme val="minor"/>
      </rPr>
      <t>September 2020 to February 2021</t>
    </r>
    <r>
      <rPr>
        <sz val="11"/>
        <color rgb="FF000000"/>
        <rFont val="Calibri"/>
        <family val="2"/>
        <scheme val="minor"/>
      </rPr>
      <t>, compensation received by the grant recipient under an insurance scheme, as part of a legal process, through arbitration or through other sources and covering the same loss, will be deducted from the grant payment.</t>
    </r>
  </si>
  <si>
    <t>Guidance</t>
  </si>
  <si>
    <t>Enter figures and information in the green fields (column B). The calculation basis and the calculated grant will be updated automatically.</t>
  </si>
  <si>
    <t>Information on the applicant business</t>
  </si>
  <si>
    <t>More information</t>
  </si>
  <si>
    <t>https://kompensasjonsordning.brreg.no/en/drop-in-revenue</t>
  </si>
  <si>
    <t>https://kompensasjonsordning.brreg.no/en/small-medium-and-large-enterprises-march-june</t>
  </si>
  <si>
    <t>https://kompensasjonsordning.brreg.no/en/costs</t>
  </si>
  <si>
    <t>https://kompensasjonsordning.brreg.no/en/limitations</t>
  </si>
  <si>
    <t>https://kompensasjonsordning.brreg.no/en/deficit-during-the-grant-period-march-june</t>
  </si>
  <si>
    <t>https://kompensasjonsordning.brreg.no/en/compensation-for-lost-stock</t>
  </si>
  <si>
    <t>Parameters in the calculation</t>
  </si>
  <si>
    <t>Valid comparison period</t>
  </si>
  <si>
    <t>Adjustment factor</t>
  </si>
  <si>
    <t>CPI</t>
  </si>
  <si>
    <t>Loss calculation factor</t>
  </si>
  <si>
    <t>CPI-adjusted turnover during the comparison period</t>
  </si>
  <si>
    <t>Decrease in turnover in NOK</t>
  </si>
  <si>
    <t>Decrease in turnover in percent</t>
  </si>
  <si>
    <t>Calculated grant</t>
  </si>
  <si>
    <t>Calculated compensation for lost stock</t>
  </si>
  <si>
    <t>LIMITATION - DECREASE IN TURNOVER IN NOK - Lost stock</t>
  </si>
  <si>
    <t>LIMITATION - DECREASE IN TURNOVER IN NOK - Fixed, unavoidable costs</t>
  </si>
  <si>
    <t>LIMITATION - PREVIOUS ACCOUNTING PROFIT (ORDINARY RESULT BEFORE TAXES)</t>
  </si>
  <si>
    <t>LIMITATION - LOSS DURING THE GRANT PERIOD</t>
  </si>
  <si>
    <t>Calculated compensation, fixed unavoidable costs</t>
  </si>
  <si>
    <t>LIMITATION - REDUCTION</t>
  </si>
  <si>
    <t>LIMITATION - MAX. AMOUNT</t>
  </si>
  <si>
    <t>Compensation for lost stock</t>
  </si>
  <si>
    <t>Compensation for fixed, unavoidable costs</t>
  </si>
  <si>
    <t>CALCULATED GRANT AMOUNT</t>
  </si>
  <si>
    <r>
      <t xml:space="preserve">For the periods </t>
    </r>
    <r>
      <rPr>
        <b/>
        <sz val="11"/>
        <color rgb="FF000000"/>
        <rFont val="Calibri"/>
        <family val="2"/>
        <scheme val="minor"/>
      </rPr>
      <t xml:space="preserve">September 2020 to February 2021 </t>
    </r>
    <r>
      <rPr>
        <sz val="11"/>
        <color rgb="FF000000"/>
        <rFont val="Calibri"/>
        <family val="2"/>
        <scheme val="minor"/>
      </rPr>
      <t xml:space="preserve">- select the same period one year before the grant period. For the periods </t>
    </r>
    <r>
      <rPr>
        <b/>
        <sz val="11"/>
        <color rgb="FF000000"/>
        <rFont val="Calibri"/>
        <family val="2"/>
        <scheme val="minor"/>
      </rPr>
      <t>March 2021 to October 2021</t>
    </r>
    <r>
      <rPr>
        <sz val="11"/>
        <color rgb="FF000000"/>
        <rFont val="Calibri"/>
        <family val="2"/>
        <scheme val="minor"/>
      </rPr>
      <t xml:space="preserve"> – select the same period two years before the grant period. There are some exceptions. See the explanatory information.</t>
    </r>
  </si>
  <si>
    <r>
      <t xml:space="preserve">Enter the average ordinary result before taxes </t>
    </r>
    <r>
      <rPr>
        <b/>
        <sz val="11"/>
        <color rgb="FF000000"/>
        <rFont val="Calibri"/>
        <family val="2"/>
        <scheme val="minor"/>
      </rPr>
      <t>per month</t>
    </r>
    <r>
      <rPr>
        <sz val="11"/>
        <color rgb="FF000000"/>
        <rFont val="Calibri"/>
        <family val="2"/>
        <scheme val="minor"/>
      </rPr>
      <t xml:space="preserve"> based on the last financial year with a closing date before March 1st, 2020. For most enterprises, this will be the 2019 financial year.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</si>
</sst>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_-;\-* #,##0_-;_-* &quot;-&quot;??_-;_-@_-"/>
    <numFmt numFmtId="165" formatCode="0.0000"/>
  </numFmts>
  <fonts count="18" x14ac:knownFonts="1">
    <font>
      <sz val="11"/>
      <color theme="1"/>
      <name val="Calibri"/>
      <family val="2"/>
      <scheme val="minor"/>
    </font>
    <font>
      <b/>
      <sz val="11"/>
      <color theme="1"/>
      <name val="Calibri"/>
      <family val="2"/>
      <scheme val="minor"/>
    </font>
    <font>
      <sz val="11"/>
      <color theme="1"/>
      <name val="Calibri"/>
      <family val="2"/>
      <scheme val="minor"/>
    </font>
    <font>
      <b/>
      <i/>
      <sz val="11"/>
      <color rgb="FFFF0000"/>
      <name val="Calibri"/>
      <family val="2"/>
      <scheme val="minor"/>
    </font>
    <font>
      <b/>
      <sz val="11"/>
      <name val="Calibri"/>
      <family val="2"/>
      <scheme val="minor"/>
    </font>
    <font>
      <sz val="12"/>
      <color theme="1"/>
      <name val="Calibri"/>
      <family val="2"/>
      <scheme val="minor"/>
    </font>
    <font>
      <sz val="36"/>
      <color theme="1"/>
      <name val="Calibri"/>
      <family val="2"/>
      <scheme val="minor"/>
    </font>
    <font>
      <sz val="14"/>
      <color theme="1"/>
      <name val="Calibri"/>
      <family val="2"/>
      <scheme val="minor"/>
    </font>
    <font>
      <sz val="14"/>
      <color rgb="FFFF0000"/>
      <name val="Calibri"/>
      <family val="2"/>
      <scheme val="minor"/>
    </font>
    <font>
      <i/>
      <sz val="12"/>
      <color theme="1"/>
      <name val="Calibri"/>
      <family val="2"/>
      <scheme val="minor"/>
    </font>
    <font>
      <b/>
      <sz val="12"/>
      <color theme="1"/>
      <name val="Calibri"/>
      <family val="2"/>
      <scheme val="minor"/>
    </font>
    <font>
      <sz val="22"/>
      <color theme="1"/>
      <name val="Calibri"/>
      <family val="2"/>
      <scheme val="minor"/>
    </font>
    <font>
      <b/>
      <sz val="18"/>
      <color theme="1"/>
      <name val="Calibri"/>
      <family val="2"/>
      <scheme val="minor"/>
    </font>
    <font>
      <u/>
      <sz val="11"/>
      <color theme="10"/>
      <name val="Calibri"/>
      <family val="2"/>
      <scheme val="minor"/>
    </font>
    <font>
      <sz val="12"/>
      <name val="Calibri"/>
      <family val="2"/>
      <scheme val="minor"/>
    </font>
    <font>
      <sz val="12"/>
      <color rgb="FF000000"/>
      <name val="Calibri"/>
      <family val="2"/>
      <scheme val="minor"/>
    </font>
    <font>
      <sz val="11"/>
      <color rgb="FF000000"/>
      <name val="Calibri"/>
      <family val="2"/>
      <scheme val="minor"/>
    </font>
    <font>
      <b/>
      <sz val="11"/>
      <color rgb="FF000000"/>
      <name val="Calibri"/>
      <family val="2"/>
      <scheme val="minor"/>
    </font>
  </fonts>
  <fills count="14">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E2EFDA"/>
        <bgColor indexed="64"/>
      </patternFill>
    </fill>
    <fill>
      <patternFill patternType="solid">
        <fgColor rgb="FFDDEBF7"/>
        <bgColor indexed="64"/>
      </patternFill>
    </fill>
    <fill>
      <patternFill patternType="solid">
        <fgColor rgb="FFFFF2CC"/>
        <bgColor indexed="64"/>
      </patternFill>
    </fill>
  </fills>
  <borders count="5">
    <border>
      <left/>
      <right/>
      <top/>
      <bottom/>
      <diagonal/>
    </border>
    <border>
      <left/>
      <right/>
      <top style="thin">
        <color auto="1"/>
      </top>
      <bottom style="thin">
        <color auto="1"/>
      </bottom>
      <diagonal/>
    </border>
    <border>
      <left/>
      <right/>
      <top style="thin">
        <color auto="1"/>
      </top>
      <bottom/>
      <diagonal/>
    </border>
    <border>
      <left/>
      <right/>
      <top style="medium">
        <color indexed="64"/>
      </top>
      <bottom style="medium">
        <color indexed="64"/>
      </bottom>
      <diagonal/>
    </border>
    <border>
      <left/>
      <right/>
      <top/>
      <bottom style="medium">
        <color indexed="64"/>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0" fontId="13" fillId="0" borderId="0" applyNumberFormat="0" applyFill="0" applyBorder="0" applyAlignment="0" applyProtection="0"/>
  </cellStyleXfs>
  <cellXfs count="63">
    <xf numFmtId="0" fontId="0" fillId="0" borderId="0" xfId="0"/>
    <xf numFmtId="0" fontId="0" fillId="2" borderId="0" xfId="0" applyFill="1"/>
    <xf numFmtId="0" fontId="0" fillId="0" borderId="0" xfId="0" applyFill="1"/>
    <xf numFmtId="0" fontId="1" fillId="0" borderId="0" xfId="0" applyFont="1"/>
    <xf numFmtId="0" fontId="1" fillId="2" borderId="0" xfId="0" applyFont="1" applyFill="1"/>
    <xf numFmtId="0" fontId="0" fillId="3" borderId="0" xfId="0" applyFill="1"/>
    <xf numFmtId="0" fontId="0" fillId="3" borderId="0" xfId="0" applyFill="1" applyAlignment="1">
      <alignment horizontal="right"/>
    </xf>
    <xf numFmtId="164" fontId="0" fillId="2" borderId="0" xfId="1" applyNumberFormat="1" applyFont="1" applyFill="1"/>
    <xf numFmtId="0" fontId="1" fillId="4" borderId="0" xfId="0" applyFont="1" applyFill="1"/>
    <xf numFmtId="0" fontId="0" fillId="0" borderId="0" xfId="0" applyAlignment="1">
      <alignment horizontal="right"/>
    </xf>
    <xf numFmtId="43" fontId="0" fillId="0" borderId="0" xfId="1" applyFont="1" applyAlignment="1">
      <alignment horizontal="right"/>
    </xf>
    <xf numFmtId="43" fontId="0" fillId="3" borderId="0" xfId="1" applyFont="1" applyFill="1" applyAlignment="1">
      <alignment horizontal="right"/>
    </xf>
    <xf numFmtId="43" fontId="0" fillId="0" borderId="0" xfId="1" applyFont="1" applyFill="1" applyAlignment="1">
      <alignment horizontal="right"/>
    </xf>
    <xf numFmtId="0" fontId="0" fillId="6" borderId="0" xfId="0" applyFill="1"/>
    <xf numFmtId="43" fontId="0" fillId="6" borderId="0" xfId="1" applyFont="1" applyFill="1" applyAlignment="1">
      <alignment horizontal="right"/>
    </xf>
    <xf numFmtId="0" fontId="0" fillId="6" borderId="0" xfId="0" applyFill="1" applyAlignment="1">
      <alignment horizontal="right"/>
    </xf>
    <xf numFmtId="10" fontId="0" fillId="6" borderId="0" xfId="2" applyNumberFormat="1" applyFont="1" applyFill="1" applyAlignment="1">
      <alignment horizontal="right"/>
    </xf>
    <xf numFmtId="43" fontId="1" fillId="4" borderId="0" xfId="0" applyNumberFormat="1" applyFont="1" applyFill="1" applyAlignment="1">
      <alignment horizontal="right"/>
    </xf>
    <xf numFmtId="0" fontId="1" fillId="5" borderId="0" xfId="0" applyFont="1" applyFill="1"/>
    <xf numFmtId="43" fontId="1" fillId="5" borderId="0" xfId="1" applyFont="1" applyFill="1" applyAlignment="1">
      <alignment horizontal="right"/>
    </xf>
    <xf numFmtId="43" fontId="0" fillId="3" borderId="0" xfId="1" applyNumberFormat="1" applyFont="1" applyFill="1"/>
    <xf numFmtId="43" fontId="0" fillId="2" borderId="0" xfId="1" applyNumberFormat="1" applyFont="1" applyFill="1"/>
    <xf numFmtId="43" fontId="0" fillId="0" borderId="0" xfId="1" applyFont="1"/>
    <xf numFmtId="0" fontId="0" fillId="7" borderId="0" xfId="0" applyFill="1"/>
    <xf numFmtId="43" fontId="0" fillId="3" borderId="0" xfId="1" applyFont="1" applyFill="1"/>
    <xf numFmtId="0" fontId="3" fillId="0" borderId="0" xfId="0" applyFont="1"/>
    <xf numFmtId="43" fontId="1" fillId="4" borderId="0" xfId="1" applyFont="1" applyFill="1"/>
    <xf numFmtId="0" fontId="4" fillId="7" borderId="0" xfId="0" applyFont="1" applyFill="1"/>
    <xf numFmtId="43" fontId="1" fillId="5" borderId="0" xfId="1" applyFont="1" applyFill="1"/>
    <xf numFmtId="43" fontId="0" fillId="2" borderId="0" xfId="1" applyFont="1" applyFill="1"/>
    <xf numFmtId="0" fontId="0" fillId="8" borderId="0" xfId="0" applyFont="1" applyFill="1"/>
    <xf numFmtId="43" fontId="2" fillId="8" borderId="0" xfId="1" applyFont="1" applyFill="1"/>
    <xf numFmtId="43" fontId="0" fillId="8" borderId="0" xfId="1" applyFont="1" applyFill="1"/>
    <xf numFmtId="165" fontId="0" fillId="2" borderId="0" xfId="0" applyNumberFormat="1" applyFill="1"/>
    <xf numFmtId="0" fontId="5" fillId="0" borderId="0" xfId="0" applyFont="1"/>
    <xf numFmtId="0" fontId="5" fillId="3" borderId="0" xfId="0" applyFont="1" applyFill="1" applyAlignment="1">
      <alignment horizontal="center" vertical="center" wrapText="1"/>
    </xf>
    <xf numFmtId="0" fontId="9" fillId="0" borderId="0" xfId="0" applyFont="1" applyAlignment="1">
      <alignment vertical="center" wrapText="1"/>
    </xf>
    <xf numFmtId="0" fontId="10" fillId="0" borderId="0" xfId="0" applyFont="1" applyAlignment="1">
      <alignment horizontal="left"/>
    </xf>
    <xf numFmtId="0" fontId="12" fillId="0" borderId="0" xfId="0" applyFont="1" applyAlignment="1">
      <alignment horizontal="center" vertical="center" wrapText="1"/>
    </xf>
    <xf numFmtId="0" fontId="12" fillId="0" borderId="0" xfId="0" applyFont="1" applyAlignment="1">
      <alignment horizontal="center" vertical="center"/>
    </xf>
    <xf numFmtId="0" fontId="14" fillId="9" borderId="1" xfId="0" applyFont="1" applyFill="1" applyBorder="1" applyAlignment="1" applyProtection="1">
      <alignment horizontal="right" vertical="center"/>
      <protection locked="0"/>
    </xf>
    <xf numFmtId="43" fontId="14" fillId="9" borderId="1" xfId="1" applyFont="1" applyFill="1" applyBorder="1" applyAlignment="1" applyProtection="1">
      <alignment horizontal="right" vertical="center"/>
      <protection locked="0"/>
    </xf>
    <xf numFmtId="43" fontId="14" fillId="9" borderId="2" xfId="1" applyFont="1" applyFill="1" applyBorder="1" applyAlignment="1" applyProtection="1">
      <alignment vertical="center"/>
      <protection locked="0"/>
    </xf>
    <xf numFmtId="0" fontId="0" fillId="6" borderId="0" xfId="0" applyFill="1" applyAlignment="1" applyProtection="1">
      <alignment horizontal="right"/>
      <protection hidden="1"/>
    </xf>
    <xf numFmtId="43" fontId="0" fillId="6" borderId="0" xfId="1" applyFont="1" applyFill="1" applyAlignment="1" applyProtection="1">
      <alignment horizontal="right"/>
      <protection hidden="1"/>
    </xf>
    <xf numFmtId="10" fontId="0" fillId="6" borderId="0" xfId="2" applyNumberFormat="1" applyFont="1" applyFill="1" applyAlignment="1" applyProtection="1">
      <alignment horizontal="right"/>
      <protection hidden="1"/>
    </xf>
    <xf numFmtId="43" fontId="0" fillId="0" borderId="0" xfId="1" applyFont="1" applyFill="1" applyAlignment="1" applyProtection="1">
      <alignment horizontal="right"/>
      <protection hidden="1"/>
    </xf>
    <xf numFmtId="43" fontId="1" fillId="5" borderId="0" xfId="1" applyFont="1" applyFill="1" applyAlignment="1" applyProtection="1">
      <alignment horizontal="right"/>
      <protection hidden="1"/>
    </xf>
    <xf numFmtId="0" fontId="0" fillId="0" borderId="0" xfId="0" applyAlignment="1" applyProtection="1">
      <alignment horizontal="right"/>
      <protection hidden="1"/>
    </xf>
    <xf numFmtId="43" fontId="1" fillId="4" borderId="0" xfId="0" applyNumberFormat="1" applyFont="1" applyFill="1" applyAlignment="1" applyProtection="1">
      <alignment horizontal="right"/>
      <protection hidden="1"/>
    </xf>
    <xf numFmtId="0" fontId="15" fillId="11" borderId="3" xfId="0" applyFont="1" applyFill="1" applyBorder="1" applyAlignment="1">
      <alignment vertical="center" wrapText="1"/>
    </xf>
    <xf numFmtId="0" fontId="15" fillId="11" borderId="4" xfId="0" applyFont="1" applyFill="1" applyBorder="1" applyAlignment="1">
      <alignment vertical="center" wrapText="1"/>
    </xf>
    <xf numFmtId="0" fontId="15" fillId="11" borderId="0" xfId="0" applyFont="1" applyFill="1" applyAlignment="1">
      <alignment vertical="center" wrapText="1"/>
    </xf>
    <xf numFmtId="0" fontId="16" fillId="0" borderId="0" xfId="0" applyFont="1" applyAlignment="1">
      <alignment vertical="center" wrapText="1"/>
    </xf>
    <xf numFmtId="0" fontId="13" fillId="0" borderId="0" xfId="3"/>
    <xf numFmtId="0" fontId="13" fillId="0" borderId="0" xfId="3" applyAlignment="1">
      <alignment wrapText="1"/>
    </xf>
    <xf numFmtId="0" fontId="13" fillId="0" borderId="0" xfId="3" applyFill="1"/>
    <xf numFmtId="0" fontId="16" fillId="12" borderId="0" xfId="0" applyFont="1" applyFill="1" applyAlignment="1">
      <alignment vertical="center"/>
    </xf>
    <xf numFmtId="0" fontId="17" fillId="13" borderId="0" xfId="0" applyFont="1" applyFill="1" applyAlignment="1">
      <alignment vertical="center"/>
    </xf>
    <xf numFmtId="0" fontId="17" fillId="4" borderId="0" xfId="0" applyFont="1" applyFill="1"/>
    <xf numFmtId="0" fontId="11" fillId="9" borderId="0" xfId="0" applyFont="1" applyFill="1" applyAlignment="1">
      <alignment horizontal="center" vertical="center"/>
    </xf>
    <xf numFmtId="0" fontId="11" fillId="10" borderId="0" xfId="0" applyFont="1" applyFill="1" applyAlignment="1">
      <alignment horizontal="center" vertical="center" wrapText="1"/>
    </xf>
    <xf numFmtId="0" fontId="11" fillId="10" borderId="0" xfId="0" applyFont="1" applyFill="1" applyAlignment="1">
      <alignment horizontal="center" vertical="center"/>
    </xf>
  </cellXfs>
  <cellStyles count="4">
    <cellStyle name="Hyperkobling" xfId="3" builtinId="8"/>
    <cellStyle name="Komma" xfId="1" builtinId="3"/>
    <cellStyle name="Normal" xfId="0" builtinId="0"/>
    <cellStyle name="Prosent" xfId="2" builtinId="5"/>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strike val="0"/>
        <color theme="0"/>
      </font>
      <fill>
        <patternFill patternType="none">
          <bgColor auto="1"/>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lovdata.no/forskrift/2020-12-21-3085/&#167;3-1" TargetMode="External"/><Relationship Id="rId3" Type="http://schemas.openxmlformats.org/officeDocument/2006/relationships/hyperlink" Target="https://kompensasjonsordning.brreg.no/en/drop-in-revenue" TargetMode="External"/><Relationship Id="rId7" Type="http://schemas.openxmlformats.org/officeDocument/2006/relationships/hyperlink" Target="https://kompensasjonsordning.brreg.no/en/compensation-for-lost-stock" TargetMode="External"/><Relationship Id="rId2" Type="http://schemas.openxmlformats.org/officeDocument/2006/relationships/hyperlink" Target="https://kompensasjonsordning.brreg.no/en/small-medium-and-large-enterprises-march-june" TargetMode="External"/><Relationship Id="rId1" Type="http://schemas.openxmlformats.org/officeDocument/2006/relationships/hyperlink" Target="https://kompensasjonsordning.brreg.no/en/drop-in-revenue" TargetMode="External"/><Relationship Id="rId6" Type="http://schemas.openxmlformats.org/officeDocument/2006/relationships/hyperlink" Target="https://kompensasjonsordning.brreg.no/en/deficit-during-the-grant-period-march-june" TargetMode="External"/><Relationship Id="rId5" Type="http://schemas.openxmlformats.org/officeDocument/2006/relationships/hyperlink" Target="https://kompensasjonsordning.brreg.no/en/costs" TargetMode="External"/><Relationship Id="rId10" Type="http://schemas.openxmlformats.org/officeDocument/2006/relationships/printerSettings" Target="../printerSettings/printerSettings2.bin"/><Relationship Id="rId4" Type="http://schemas.openxmlformats.org/officeDocument/2006/relationships/hyperlink" Target="https://kompensasjonsordning.brreg.no/en/drop-in-revenue" TargetMode="External"/><Relationship Id="rId9" Type="http://schemas.openxmlformats.org/officeDocument/2006/relationships/hyperlink" Target="https://kompensasjonsordning.brreg.no/en/limitation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
  <sheetViews>
    <sheetView zoomScale="90" zoomScaleNormal="90" workbookViewId="0">
      <selection activeCell="B10" sqref="B10"/>
    </sheetView>
  </sheetViews>
  <sheetFormatPr baseColWidth="10" defaultRowHeight="15.5" x14ac:dyDescent="0.35"/>
  <cols>
    <col min="1" max="1" width="3.81640625" customWidth="1"/>
    <col min="2" max="2" width="164.1796875" style="34" customWidth="1"/>
  </cols>
  <sheetData>
    <row r="1" spans="2:2" ht="21" customHeight="1" x14ac:dyDescent="0.35"/>
    <row r="2" spans="2:2" ht="357.75" customHeight="1" x14ac:dyDescent="0.35">
      <c r="B2" s="35" t="s">
        <v>69</v>
      </c>
    </row>
  </sheetData>
  <sheetProtection algorithmName="SHA-512" hashValue="Cp8oCyWpHlM8y4sgPgUNiiIqR5kgQAcKKPn6v6fdC+ZoIpckMqGTeIWXfcJs3JGr5CAR5U8ixMmWWzWrR9vbtQ==" saltValue="P5FtUBoNgADvvZW5/XAwPg==" spinCount="100000" sheet="1" objects="1" scenarios="1"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tabSelected="1" zoomScale="90" zoomScaleNormal="90" workbookViewId="0">
      <selection activeCell="B3" sqref="B3"/>
    </sheetView>
  </sheetViews>
  <sheetFormatPr baseColWidth="10" defaultRowHeight="14.5" x14ac:dyDescent="0.35"/>
  <cols>
    <col min="1" max="1" width="68.453125" bestFit="1" customWidth="1"/>
    <col min="2" max="2" width="33.1796875" style="9" bestFit="1" customWidth="1"/>
    <col min="3" max="3" width="2.453125" customWidth="1"/>
    <col min="4" max="4" width="69.1796875" customWidth="1"/>
    <col min="5" max="5" width="66.1796875" customWidth="1"/>
  </cols>
  <sheetData>
    <row r="1" spans="1:5" ht="31" x14ac:dyDescent="0.35">
      <c r="A1" s="36" t="s">
        <v>105</v>
      </c>
      <c r="B1" s="37"/>
    </row>
    <row r="2" spans="1:5" ht="29" thickBot="1" x14ac:dyDescent="0.4">
      <c r="A2" s="60" t="s">
        <v>106</v>
      </c>
      <c r="B2" s="60"/>
      <c r="D2" s="38" t="s">
        <v>104</v>
      </c>
      <c r="E2" s="39" t="s">
        <v>107</v>
      </c>
    </row>
    <row r="3" spans="1:5" ht="16" thickBot="1" x14ac:dyDescent="0.4">
      <c r="A3" s="50" t="s">
        <v>86</v>
      </c>
      <c r="B3" s="40" t="s">
        <v>76</v>
      </c>
      <c r="D3" s="53" t="s">
        <v>96</v>
      </c>
    </row>
    <row r="4" spans="1:5" ht="58.5" thickBot="1" x14ac:dyDescent="0.4">
      <c r="A4" s="51" t="s">
        <v>87</v>
      </c>
      <c r="B4" s="40" t="s">
        <v>77</v>
      </c>
      <c r="D4" s="53" t="s">
        <v>134</v>
      </c>
      <c r="E4" s="54" t="s">
        <v>108</v>
      </c>
    </row>
    <row r="5" spans="1:5" ht="44" thickBot="1" x14ac:dyDescent="0.4">
      <c r="A5" s="51" t="s">
        <v>88</v>
      </c>
      <c r="B5" s="40" t="s">
        <v>83</v>
      </c>
      <c r="D5" s="53" t="s">
        <v>97</v>
      </c>
      <c r="E5" s="54" t="s">
        <v>109</v>
      </c>
    </row>
    <row r="6" spans="1:5" ht="29.5" thickBot="1" x14ac:dyDescent="0.4">
      <c r="A6" s="51" t="s">
        <v>89</v>
      </c>
      <c r="B6" s="41">
        <v>0</v>
      </c>
      <c r="D6" s="53" t="s">
        <v>98</v>
      </c>
      <c r="E6" s="54" t="s">
        <v>108</v>
      </c>
    </row>
    <row r="7" spans="1:5" ht="16" thickBot="1" x14ac:dyDescent="0.4">
      <c r="A7" s="51" t="s">
        <v>90</v>
      </c>
      <c r="B7" s="41">
        <v>0</v>
      </c>
      <c r="D7" s="53" t="s">
        <v>99</v>
      </c>
      <c r="E7" s="54" t="s">
        <v>108</v>
      </c>
    </row>
    <row r="8" spans="1:5" ht="29.5" thickBot="1" x14ac:dyDescent="0.4">
      <c r="A8" s="51" t="s">
        <v>91</v>
      </c>
      <c r="B8" s="41">
        <v>0</v>
      </c>
      <c r="D8" s="53" t="s">
        <v>100</v>
      </c>
      <c r="E8" s="54" t="s">
        <v>110</v>
      </c>
    </row>
    <row r="9" spans="1:5" ht="44" thickBot="1" x14ac:dyDescent="0.4">
      <c r="A9" s="52" t="s">
        <v>92</v>
      </c>
      <c r="B9" s="42">
        <v>0</v>
      </c>
      <c r="D9" s="53" t="s">
        <v>135</v>
      </c>
      <c r="E9" s="55" t="s">
        <v>111</v>
      </c>
    </row>
    <row r="10" spans="1:5" ht="58.5" thickBot="1" x14ac:dyDescent="0.4">
      <c r="A10" s="50" t="s">
        <v>93</v>
      </c>
      <c r="B10" s="41">
        <v>0</v>
      </c>
      <c r="D10" s="53" t="s">
        <v>101</v>
      </c>
      <c r="E10" s="54" t="s">
        <v>112</v>
      </c>
    </row>
    <row r="11" spans="1:5" ht="44" thickBot="1" x14ac:dyDescent="0.4">
      <c r="A11" s="51" t="s">
        <v>94</v>
      </c>
      <c r="B11" s="41">
        <v>0</v>
      </c>
      <c r="D11" s="53" t="s">
        <v>102</v>
      </c>
      <c r="E11" s="54" t="s">
        <v>113</v>
      </c>
    </row>
    <row r="12" spans="1:5" ht="58.5" thickBot="1" x14ac:dyDescent="0.4">
      <c r="A12" s="51" t="s">
        <v>95</v>
      </c>
      <c r="B12" s="41">
        <v>0</v>
      </c>
      <c r="D12" s="53" t="s">
        <v>103</v>
      </c>
      <c r="E12" s="56" t="s">
        <v>68</v>
      </c>
    </row>
    <row r="14" spans="1:5" ht="28.5" x14ac:dyDescent="0.35">
      <c r="A14" s="61" t="s">
        <v>114</v>
      </c>
      <c r="B14" s="62"/>
    </row>
    <row r="15" spans="1:5" x14ac:dyDescent="0.35">
      <c r="A15" s="57" t="s">
        <v>115</v>
      </c>
      <c r="B15" s="43" t="str">
        <f>IF(COUNTIF(Variabler!A:A,Calculations!B3&amp;B4)&gt;0,"Valid","Select a valid comparison periode")</f>
        <v>Valid</v>
      </c>
    </row>
    <row r="16" spans="1:5" x14ac:dyDescent="0.35">
      <c r="A16" s="57" t="s">
        <v>116</v>
      </c>
      <c r="B16" s="43">
        <f>VLOOKUP(B3,Variabler!A1:B8,2,FALSE)</f>
        <v>1.2142999999999999</v>
      </c>
    </row>
    <row r="17" spans="1:2" x14ac:dyDescent="0.35">
      <c r="A17" s="57" t="s">
        <v>117</v>
      </c>
      <c r="B17" s="43">
        <f>VLOOKUP(B3&amp;B4,Variabler!A29:D41,4,FALSE)</f>
        <v>5.1999999999999998E-2</v>
      </c>
    </row>
    <row r="18" spans="1:2" x14ac:dyDescent="0.35">
      <c r="A18" s="57" t="s">
        <v>118</v>
      </c>
      <c r="B18" s="43">
        <f>VLOOKUP(B5,Variabler!A24:B26,2,FALSE)</f>
        <v>0.9</v>
      </c>
    </row>
    <row r="19" spans="1:2" x14ac:dyDescent="0.35">
      <c r="A19" s="57" t="s">
        <v>92</v>
      </c>
      <c r="B19" s="44">
        <f>B9*2</f>
        <v>0</v>
      </c>
    </row>
    <row r="20" spans="1:2" x14ac:dyDescent="0.35">
      <c r="A20" s="57"/>
      <c r="B20" s="15"/>
    </row>
    <row r="21" spans="1:2" x14ac:dyDescent="0.35">
      <c r="A21" s="57" t="s">
        <v>119</v>
      </c>
      <c r="B21" s="44">
        <f>B7*(1+B17)</f>
        <v>0</v>
      </c>
    </row>
    <row r="22" spans="1:2" x14ac:dyDescent="0.35">
      <c r="A22" s="57" t="s">
        <v>120</v>
      </c>
      <c r="B22" s="44">
        <f>B21-B6</f>
        <v>0</v>
      </c>
    </row>
    <row r="23" spans="1:2" x14ac:dyDescent="0.35">
      <c r="A23" s="57" t="s">
        <v>121</v>
      </c>
      <c r="B23" s="45" t="e">
        <f>B22/B21</f>
        <v>#DIV/0!</v>
      </c>
    </row>
    <row r="24" spans="1:2" x14ac:dyDescent="0.35">
      <c r="A24" s="57"/>
      <c r="B24" s="44"/>
    </row>
    <row r="25" spans="1:2" x14ac:dyDescent="0.35">
      <c r="A25" s="57" t="s">
        <v>122</v>
      </c>
      <c r="B25" s="44" t="e">
        <f>IF(VLOOKUP(B3,Variabler!A1:G8,7,FALSE)&lt;6,B8*B23*B16,IF(VLOOKUP(B3,Variabler!A1:H8,7,FALSE)=6,B8*(B23-0.3)*B16,B8*(B23-0.4)*B16))</f>
        <v>#DIV/0!</v>
      </c>
    </row>
    <row r="26" spans="1:2" x14ac:dyDescent="0.35">
      <c r="A26" s="57" t="s">
        <v>123</v>
      </c>
      <c r="B26" s="44">
        <f>B11*(VLOOKUP(Calculations!B3,Variabler!A1:C8,3,FALSE))</f>
        <v>0</v>
      </c>
    </row>
    <row r="27" spans="1:2" x14ac:dyDescent="0.35">
      <c r="A27" s="57"/>
      <c r="B27" s="44"/>
    </row>
    <row r="28" spans="1:2" x14ac:dyDescent="0.35">
      <c r="A28" s="57" t="s">
        <v>124</v>
      </c>
      <c r="B28" s="44">
        <f>B22</f>
        <v>0</v>
      </c>
    </row>
    <row r="29" spans="1:2" x14ac:dyDescent="0.35">
      <c r="A29" s="57"/>
      <c r="B29" s="44"/>
    </row>
    <row r="30" spans="1:2" x14ac:dyDescent="0.35">
      <c r="A30" s="57" t="s">
        <v>125</v>
      </c>
      <c r="B30" s="44">
        <f>IF(B22-B39&gt;0,B22-B39,0)</f>
        <v>0</v>
      </c>
    </row>
    <row r="31" spans="1:2" x14ac:dyDescent="0.35">
      <c r="A31" s="57" t="s">
        <v>126</v>
      </c>
      <c r="B31" s="44" t="e">
        <f>IF(B23*(B8+B19)&gt;0,B23*(B8+B19),0)</f>
        <v>#DIV/0!</v>
      </c>
    </row>
    <row r="32" spans="1:2" x14ac:dyDescent="0.35">
      <c r="A32" s="57" t="s">
        <v>127</v>
      </c>
      <c r="B32" s="44">
        <f>IF((B10-B39)*B18&gt;0,(B10-B39)*B18,0)</f>
        <v>0</v>
      </c>
    </row>
    <row r="33" spans="1:5" x14ac:dyDescent="0.35">
      <c r="A33" s="57"/>
      <c r="B33" s="44"/>
    </row>
    <row r="34" spans="1:5" x14ac:dyDescent="0.35">
      <c r="A34" s="57" t="s">
        <v>128</v>
      </c>
      <c r="B34" s="44" t="e">
        <f>IF(VLOOKUP(B3,Variabler!A1:G8,7,FALSE)&gt;3,IF(MIN(B25,B30:B32)&gt;0,MIN(B25,B30:B32),0),MIN(B25,B30:B31))</f>
        <v>#DIV/0!</v>
      </c>
    </row>
    <row r="35" spans="1:5" x14ac:dyDescent="0.35">
      <c r="A35" s="57"/>
      <c r="B35" s="44"/>
    </row>
    <row r="36" spans="1:5" x14ac:dyDescent="0.35">
      <c r="A36" s="57" t="s">
        <v>129</v>
      </c>
      <c r="B36" s="44" t="e">
        <f>IF(Calculations!B34&gt;VLOOKUP(B3,Variabler!A2:E8,5,FALSE),Calculations!B34-((Calculations!B34-VLOOKUP(B3,Variabler!A2:E8,5,FALSE))*Variabler!B18),Calculations!B34)</f>
        <v>#DIV/0!</v>
      </c>
    </row>
    <row r="37" spans="1:5" x14ac:dyDescent="0.35">
      <c r="A37" s="57" t="s">
        <v>130</v>
      </c>
      <c r="B37" s="44">
        <f>VLOOKUP(B3,Variabler!A2:D8,4,FALSE)</f>
        <v>20000000</v>
      </c>
    </row>
    <row r="38" spans="1:5" s="2" customFormat="1" x14ac:dyDescent="0.35">
      <c r="A38"/>
      <c r="B38" s="46"/>
      <c r="C38"/>
      <c r="D38"/>
      <c r="E38"/>
    </row>
    <row r="39" spans="1:5" x14ac:dyDescent="0.35">
      <c r="A39" s="58" t="s">
        <v>131</v>
      </c>
      <c r="B39" s="47">
        <f>MIN(B26,B28)</f>
        <v>0</v>
      </c>
    </row>
    <row r="40" spans="1:5" x14ac:dyDescent="0.35">
      <c r="A40" s="58" t="s">
        <v>132</v>
      </c>
      <c r="B40" s="47" t="e">
        <f>IF(MIN(B34,B36,B37)-B12&gt;0,MIN(B34,B36,B37)-B12,0)</f>
        <v>#DIV/0!</v>
      </c>
    </row>
    <row r="41" spans="1:5" x14ac:dyDescent="0.35">
      <c r="B41" s="48"/>
    </row>
    <row r="42" spans="1:5" x14ac:dyDescent="0.35">
      <c r="A42" s="59" t="s">
        <v>133</v>
      </c>
      <c r="B42" s="49" t="e">
        <f>IF((B39+B40)&gt;=VLOOKUP(B3,Variabler!A2:F8,6,FALSE),B39+B40,0)</f>
        <v>#DIV/0!</v>
      </c>
    </row>
  </sheetData>
  <sheetProtection algorithmName="SHA-512" hashValue="xEzkmMebWEV9+GoxXy53TftIcSH4pBu3pvG1iW8zkn8yNb5HyWteWwPvW9+5zvvGOOwPZ8r6gCX/AB0elvmcvQ==" saltValue="9YVGgcr+zPF8PzaQtYkwrA==" spinCount="100000" sheet="1" objects="1" scenarios="1"/>
  <mergeCells count="2">
    <mergeCell ref="A2:B2"/>
    <mergeCell ref="A14:B14"/>
  </mergeCells>
  <conditionalFormatting sqref="B37 B30:B32">
    <cfRule type="cellIs" dxfId="6" priority="2" operator="equal">
      <formula>$B$40</formula>
    </cfRule>
  </conditionalFormatting>
  <conditionalFormatting sqref="B15">
    <cfRule type="containsText" dxfId="5" priority="1" operator="containsText" text="Velg gyldig sammenligningsperiode">
      <formula>NOT(ISERROR(SEARCH("Velg gyldig sammenligningsperiode",B15)))</formula>
    </cfRule>
  </conditionalFormatting>
  <hyperlinks>
    <hyperlink ref="E4" r:id="rId1"/>
    <hyperlink ref="E5" r:id="rId2"/>
    <hyperlink ref="E6" r:id="rId3"/>
    <hyperlink ref="E7" r:id="rId4"/>
    <hyperlink ref="E8" r:id="rId5"/>
    <hyperlink ref="E10" r:id="rId6"/>
    <hyperlink ref="E11" r:id="rId7"/>
    <hyperlink ref="E12" r:id="rId8"/>
    <hyperlink ref="E9" r:id="rId9"/>
  </hyperlinks>
  <pageMargins left="0.7" right="0.7" top="0.75" bottom="0.75" header="0.3" footer="0.3"/>
  <pageSetup paperSize="9" orientation="portrait" r:id="rId10"/>
  <extLst>
    <ext xmlns:x14="http://schemas.microsoft.com/office/spreadsheetml/2009/9/main" uri="{CCE6A557-97BC-4b89-ADB6-D9C93CAAB3DF}">
      <x14:dataValidations xmlns:xm="http://schemas.microsoft.com/office/excel/2006/main" count="3">
        <x14:dataValidation type="list" allowBlank="1" showInputMessage="1" showErrorMessage="1">
          <x14:formula1>
            <xm:f>Variabler!$A$11:$A$16</xm:f>
          </x14:formula1>
          <xm:sqref>B4</xm:sqref>
        </x14:dataValidation>
        <x14:dataValidation type="list" allowBlank="1" showInputMessage="1" showErrorMessage="1">
          <x14:formula1>
            <xm:f>Variabler!$A$2:$A$8</xm:f>
          </x14:formula1>
          <xm:sqref>B3</xm:sqref>
        </x14:dataValidation>
        <x14:dataValidation type="list" allowBlank="1" showInputMessage="1" showErrorMessage="1">
          <x14:formula1>
            <xm:f>Variabler!$A$24:$A$26</xm:f>
          </x14:formula1>
          <xm:sqref>B5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topLeftCell="A2" zoomScale="115" zoomScaleNormal="115" workbookViewId="0">
      <selection activeCell="D13" sqref="D13:D18"/>
    </sheetView>
  </sheetViews>
  <sheetFormatPr baseColWidth="10" defaultRowHeight="14.5" x14ac:dyDescent="0.35"/>
  <cols>
    <col min="1" max="1" width="49.453125" bestFit="1" customWidth="1"/>
    <col min="2" max="2" width="25" bestFit="1" customWidth="1"/>
    <col min="3" max="3" width="26" bestFit="1" customWidth="1"/>
    <col min="4" max="4" width="19.453125" bestFit="1" customWidth="1"/>
    <col min="5" max="5" width="16.54296875" bestFit="1" customWidth="1"/>
    <col min="6" max="6" width="12.453125" bestFit="1" customWidth="1"/>
    <col min="7" max="7" width="3.453125" bestFit="1" customWidth="1"/>
    <col min="8" max="8" width="21" bestFit="1" customWidth="1"/>
    <col min="9" max="9" width="15.81640625" bestFit="1" customWidth="1"/>
    <col min="12" max="12" width="49.453125" bestFit="1" customWidth="1"/>
    <col min="13" max="14" width="25" bestFit="1" customWidth="1"/>
    <col min="15" max="15" width="25" customWidth="1"/>
    <col min="16" max="16" width="18.81640625" bestFit="1" customWidth="1"/>
  </cols>
  <sheetData>
    <row r="1" spans="1:16" s="3" customFormat="1" x14ac:dyDescent="0.35">
      <c r="A1" s="4" t="s">
        <v>3</v>
      </c>
      <c r="B1" s="4" t="s">
        <v>2</v>
      </c>
      <c r="C1" s="4" t="s">
        <v>22</v>
      </c>
      <c r="D1" s="4" t="s">
        <v>25</v>
      </c>
      <c r="E1" s="4" t="s">
        <v>26</v>
      </c>
      <c r="F1" s="4" t="s">
        <v>30</v>
      </c>
      <c r="G1" s="4" t="s">
        <v>58</v>
      </c>
      <c r="H1" s="4" t="s">
        <v>67</v>
      </c>
    </row>
    <row r="2" spans="1:16" x14ac:dyDescent="0.35">
      <c r="A2" s="1" t="s">
        <v>70</v>
      </c>
      <c r="B2" s="1">
        <v>0.7</v>
      </c>
      <c r="C2" s="1">
        <v>0</v>
      </c>
      <c r="D2" s="7">
        <v>160000000</v>
      </c>
      <c r="E2" s="7">
        <v>60000000</v>
      </c>
      <c r="F2" s="7">
        <v>5000</v>
      </c>
      <c r="G2" s="7">
        <v>1</v>
      </c>
      <c r="H2" s="7">
        <v>160000000</v>
      </c>
    </row>
    <row r="3" spans="1:16" x14ac:dyDescent="0.35">
      <c r="A3" s="1" t="s">
        <v>71</v>
      </c>
      <c r="B3" s="1">
        <v>0.85</v>
      </c>
      <c r="C3" s="1">
        <v>1</v>
      </c>
      <c r="D3" s="7">
        <v>160000000</v>
      </c>
      <c r="E3" s="7">
        <v>60000000</v>
      </c>
      <c r="F3" s="7">
        <v>5000</v>
      </c>
      <c r="G3" s="7">
        <v>2</v>
      </c>
      <c r="H3" s="7">
        <v>160000000</v>
      </c>
    </row>
    <row r="4" spans="1:16" x14ac:dyDescent="0.35">
      <c r="A4" s="1" t="s">
        <v>72</v>
      </c>
      <c r="B4" s="1">
        <v>0.85</v>
      </c>
      <c r="C4" s="1">
        <v>1</v>
      </c>
      <c r="D4" s="7">
        <v>160000000</v>
      </c>
      <c r="E4" s="7">
        <v>60000000</v>
      </c>
      <c r="F4" s="7">
        <v>5000</v>
      </c>
      <c r="G4" s="7">
        <v>3</v>
      </c>
      <c r="H4" s="7">
        <v>160000000</v>
      </c>
    </row>
    <row r="5" spans="1:16" x14ac:dyDescent="0.35">
      <c r="A5" s="1" t="s">
        <v>73</v>
      </c>
      <c r="B5" s="1">
        <v>0.85</v>
      </c>
      <c r="C5" s="1">
        <v>1</v>
      </c>
      <c r="D5" s="7">
        <v>100000000</v>
      </c>
      <c r="E5" s="7">
        <v>40000000</v>
      </c>
      <c r="F5" s="7">
        <v>5000</v>
      </c>
      <c r="G5" s="7">
        <v>4</v>
      </c>
      <c r="H5" s="7">
        <v>100000000</v>
      </c>
    </row>
    <row r="6" spans="1:16" x14ac:dyDescent="0.35">
      <c r="A6" s="1" t="s">
        <v>74</v>
      </c>
      <c r="B6" s="1">
        <v>0.85</v>
      </c>
      <c r="C6" s="1">
        <v>0</v>
      </c>
      <c r="D6" s="7">
        <v>100000000</v>
      </c>
      <c r="E6" s="7">
        <v>40000000</v>
      </c>
      <c r="F6" s="7">
        <v>5000</v>
      </c>
      <c r="G6" s="7">
        <v>5</v>
      </c>
      <c r="H6" s="7">
        <v>100000000</v>
      </c>
    </row>
    <row r="7" spans="1:16" x14ac:dyDescent="0.35">
      <c r="A7" s="1" t="s">
        <v>75</v>
      </c>
      <c r="B7" s="1">
        <v>1.2142999999999999</v>
      </c>
      <c r="C7" s="1">
        <v>0</v>
      </c>
      <c r="D7" s="7">
        <v>100000000</v>
      </c>
      <c r="E7" s="7">
        <v>40000000</v>
      </c>
      <c r="F7" s="7">
        <v>5000</v>
      </c>
      <c r="G7" s="7">
        <v>6</v>
      </c>
      <c r="H7" s="7">
        <v>100000000</v>
      </c>
    </row>
    <row r="8" spans="1:16" x14ac:dyDescent="0.35">
      <c r="A8" s="1" t="s">
        <v>76</v>
      </c>
      <c r="B8" s="33">
        <v>1.2142999999999999</v>
      </c>
      <c r="C8" s="1">
        <v>0</v>
      </c>
      <c r="D8" s="7">
        <v>20000000</v>
      </c>
      <c r="E8" s="7">
        <v>10000000</v>
      </c>
      <c r="F8" s="7">
        <v>5000</v>
      </c>
      <c r="G8" s="7">
        <v>7</v>
      </c>
      <c r="H8" s="7">
        <v>100000000</v>
      </c>
    </row>
    <row r="9" spans="1:16" x14ac:dyDescent="0.35">
      <c r="A9" s="2"/>
      <c r="B9" s="2"/>
      <c r="C9" s="2"/>
      <c r="D9" s="2"/>
      <c r="E9" s="2"/>
      <c r="F9" s="2"/>
      <c r="G9" s="2"/>
    </row>
    <row r="10" spans="1:16" x14ac:dyDescent="0.35">
      <c r="A10" s="4" t="s">
        <v>6</v>
      </c>
      <c r="B10" s="2"/>
      <c r="C10" s="2"/>
      <c r="D10" s="2"/>
      <c r="E10" s="2"/>
      <c r="F10" s="2"/>
      <c r="G10" s="2"/>
    </row>
    <row r="11" spans="1:16" x14ac:dyDescent="0.35">
      <c r="A11" s="1" t="s">
        <v>80</v>
      </c>
      <c r="B11" s="2"/>
      <c r="C11" s="2"/>
      <c r="D11" s="2"/>
      <c r="E11" s="2"/>
      <c r="F11" s="2"/>
      <c r="G11" s="2"/>
    </row>
    <row r="12" spans="1:16" x14ac:dyDescent="0.35">
      <c r="A12" s="1" t="s">
        <v>81</v>
      </c>
    </row>
    <row r="13" spans="1:16" x14ac:dyDescent="0.35">
      <c r="A13" s="1" t="s">
        <v>82</v>
      </c>
      <c r="L13" s="2"/>
      <c r="M13" s="2"/>
      <c r="N13" s="2"/>
      <c r="O13" s="2"/>
      <c r="P13" s="2"/>
    </row>
    <row r="14" spans="1:16" x14ac:dyDescent="0.35">
      <c r="A14" s="1" t="s">
        <v>77</v>
      </c>
      <c r="L14" s="2"/>
      <c r="M14" s="2"/>
      <c r="N14" s="2"/>
      <c r="O14" s="2"/>
      <c r="P14" s="2"/>
    </row>
    <row r="15" spans="1:16" x14ac:dyDescent="0.35">
      <c r="A15" s="1" t="s">
        <v>78</v>
      </c>
      <c r="L15" s="2"/>
      <c r="M15" s="2"/>
      <c r="N15" s="2"/>
      <c r="O15" s="2"/>
      <c r="P15" s="2"/>
    </row>
    <row r="16" spans="1:16" x14ac:dyDescent="0.35">
      <c r="A16" s="1" t="s">
        <v>79</v>
      </c>
      <c r="L16" s="2"/>
      <c r="M16" s="2"/>
      <c r="N16" s="2"/>
      <c r="O16" s="2"/>
      <c r="P16" s="2"/>
    </row>
    <row r="17" spans="1:16" x14ac:dyDescent="0.35">
      <c r="L17" s="2"/>
      <c r="M17" s="2"/>
      <c r="N17" s="2"/>
      <c r="O17" s="2"/>
      <c r="P17" s="2"/>
    </row>
    <row r="18" spans="1:16" x14ac:dyDescent="0.35">
      <c r="A18" s="1" t="s">
        <v>27</v>
      </c>
      <c r="B18" s="1">
        <v>0.5</v>
      </c>
      <c r="L18" s="2"/>
      <c r="M18" s="2"/>
      <c r="N18" s="2"/>
      <c r="O18" s="2"/>
      <c r="P18" s="2"/>
    </row>
    <row r="19" spans="1:16" x14ac:dyDescent="0.35">
      <c r="L19" s="2"/>
      <c r="M19" s="2"/>
      <c r="N19" s="2"/>
      <c r="O19" s="2"/>
      <c r="P19" s="2"/>
    </row>
    <row r="20" spans="1:16" x14ac:dyDescent="0.35">
      <c r="A20" s="1" t="s">
        <v>37</v>
      </c>
      <c r="B20" s="1" t="s">
        <v>38</v>
      </c>
      <c r="L20" s="2"/>
      <c r="M20" s="2"/>
      <c r="N20" s="2"/>
      <c r="O20" s="2"/>
      <c r="P20" s="2"/>
    </row>
    <row r="21" spans="1:16" x14ac:dyDescent="0.35">
      <c r="B21" s="1" t="s">
        <v>39</v>
      </c>
      <c r="L21" s="2"/>
      <c r="M21" s="2"/>
      <c r="N21" s="2"/>
      <c r="O21" s="2"/>
      <c r="P21" s="2"/>
    </row>
    <row r="22" spans="1:16" x14ac:dyDescent="0.35">
      <c r="L22" s="2"/>
      <c r="M22" s="2"/>
      <c r="N22" s="2"/>
      <c r="O22" s="2"/>
      <c r="P22" s="2"/>
    </row>
    <row r="23" spans="1:16" x14ac:dyDescent="0.35">
      <c r="A23" s="4" t="s">
        <v>4</v>
      </c>
      <c r="B23" s="4" t="s">
        <v>5</v>
      </c>
      <c r="L23" s="2"/>
      <c r="M23" s="2"/>
      <c r="N23" s="2"/>
      <c r="O23" s="2"/>
      <c r="P23" s="2"/>
    </row>
    <row r="24" spans="1:16" x14ac:dyDescent="0.35">
      <c r="A24" s="1" t="s">
        <v>83</v>
      </c>
      <c r="B24" s="1">
        <v>0.9</v>
      </c>
      <c r="L24" s="2"/>
      <c r="M24" s="2"/>
      <c r="N24" s="2"/>
      <c r="O24" s="2"/>
      <c r="P24" s="2"/>
    </row>
    <row r="25" spans="1:16" x14ac:dyDescent="0.35">
      <c r="A25" s="1" t="s">
        <v>84</v>
      </c>
      <c r="B25" s="1">
        <v>0.7</v>
      </c>
      <c r="L25" s="2"/>
      <c r="M25" s="2"/>
      <c r="N25" s="2"/>
      <c r="O25" s="2"/>
      <c r="P25" s="2"/>
    </row>
    <row r="26" spans="1:16" x14ac:dyDescent="0.35">
      <c r="A26" s="1" t="s">
        <v>85</v>
      </c>
      <c r="B26" s="1">
        <v>0.7</v>
      </c>
      <c r="L26" s="2"/>
      <c r="M26" s="2"/>
      <c r="N26" s="2"/>
      <c r="O26" s="2"/>
      <c r="P26" s="2"/>
    </row>
    <row r="27" spans="1:16" x14ac:dyDescent="0.35">
      <c r="L27" s="2"/>
      <c r="M27" s="2"/>
      <c r="N27" s="2"/>
      <c r="O27" s="2"/>
      <c r="P27" s="2"/>
    </row>
    <row r="28" spans="1:16" x14ac:dyDescent="0.35">
      <c r="A28" s="4" t="s">
        <v>16</v>
      </c>
      <c r="B28" s="4" t="s">
        <v>3</v>
      </c>
      <c r="C28" s="4" t="s">
        <v>6</v>
      </c>
      <c r="D28" s="4" t="s">
        <v>7</v>
      </c>
      <c r="E28" s="3"/>
    </row>
    <row r="29" spans="1:16" x14ac:dyDescent="0.35">
      <c r="A29" s="1" t="str">
        <f t="shared" ref="A29:A41" si="0">B29&amp;C29</f>
        <v>September-October 2020September-October 2019</v>
      </c>
      <c r="B29" s="1" t="s">
        <v>70</v>
      </c>
      <c r="C29" s="1" t="s">
        <v>77</v>
      </c>
      <c r="D29" s="1">
        <v>0</v>
      </c>
      <c r="E29" s="2" t="s">
        <v>15</v>
      </c>
    </row>
    <row r="30" spans="1:16" x14ac:dyDescent="0.35">
      <c r="A30" s="1" t="str">
        <f t="shared" si="0"/>
        <v>September-October 2020January-February 2020</v>
      </c>
      <c r="B30" s="1" t="s">
        <v>70</v>
      </c>
      <c r="C30" s="1" t="s">
        <v>79</v>
      </c>
      <c r="D30" s="1">
        <v>0</v>
      </c>
      <c r="E30" s="2" t="s">
        <v>15</v>
      </c>
    </row>
    <row r="31" spans="1:16" x14ac:dyDescent="0.35">
      <c r="A31" s="1" t="str">
        <f t="shared" si="0"/>
        <v>November-December 2020November-December 2019</v>
      </c>
      <c r="B31" s="1" t="s">
        <v>71</v>
      </c>
      <c r="C31" s="1" t="s">
        <v>78</v>
      </c>
      <c r="D31" s="1">
        <v>0</v>
      </c>
      <c r="E31" s="2" t="s">
        <v>15</v>
      </c>
    </row>
    <row r="32" spans="1:16" x14ac:dyDescent="0.35">
      <c r="A32" s="1" t="str">
        <f t="shared" si="0"/>
        <v>November-December 2020January-February 2020</v>
      </c>
      <c r="B32" s="1" t="s">
        <v>71</v>
      </c>
      <c r="C32" s="1" t="s">
        <v>79</v>
      </c>
      <c r="D32" s="1">
        <v>0</v>
      </c>
      <c r="E32" s="2" t="s">
        <v>15</v>
      </c>
    </row>
    <row r="33" spans="1:5" x14ac:dyDescent="0.35">
      <c r="A33" s="1" t="str">
        <f t="shared" si="0"/>
        <v>January-February 2021January-February 2020</v>
      </c>
      <c r="B33" s="1" t="s">
        <v>72</v>
      </c>
      <c r="C33" s="1" t="s">
        <v>79</v>
      </c>
      <c r="D33" s="1">
        <v>0</v>
      </c>
      <c r="E33" s="2" t="s">
        <v>15</v>
      </c>
    </row>
    <row r="34" spans="1:5" x14ac:dyDescent="0.35">
      <c r="A34" s="1" t="str">
        <f t="shared" si="0"/>
        <v>March-April 2021March-April 2019</v>
      </c>
      <c r="B34" s="1" t="s">
        <v>73</v>
      </c>
      <c r="C34" s="1" t="s">
        <v>80</v>
      </c>
      <c r="D34" s="1">
        <v>4.2999999999999997E-2</v>
      </c>
      <c r="E34" s="2" t="s">
        <v>15</v>
      </c>
    </row>
    <row r="35" spans="1:5" x14ac:dyDescent="0.35">
      <c r="A35" s="1" t="str">
        <f t="shared" si="0"/>
        <v>March-April 2021January-February 2020</v>
      </c>
      <c r="B35" s="1" t="s">
        <v>73</v>
      </c>
      <c r="C35" s="1" t="s">
        <v>79</v>
      </c>
      <c r="D35" s="1">
        <v>3.2000000000000001E-2</v>
      </c>
      <c r="E35" s="2" t="s">
        <v>15</v>
      </c>
    </row>
    <row r="36" spans="1:5" x14ac:dyDescent="0.35">
      <c r="A36" s="1" t="str">
        <f t="shared" si="0"/>
        <v>May-June 2021May-June 2019</v>
      </c>
      <c r="B36" s="1" t="s">
        <v>74</v>
      </c>
      <c r="C36" s="1" t="s">
        <v>81</v>
      </c>
      <c r="D36" s="1">
        <v>3.7999999999999999E-2</v>
      </c>
      <c r="E36" s="2" t="s">
        <v>15</v>
      </c>
    </row>
    <row r="37" spans="1:5" x14ac:dyDescent="0.35">
      <c r="A37" s="1" t="str">
        <f t="shared" si="0"/>
        <v>May-June 2021January-February 2020</v>
      </c>
      <c r="B37" s="1" t="s">
        <v>74</v>
      </c>
      <c r="C37" s="1" t="s">
        <v>79</v>
      </c>
      <c r="D37" s="1">
        <v>3.3000000000000002E-2</v>
      </c>
      <c r="E37" s="2" t="s">
        <v>15</v>
      </c>
    </row>
    <row r="38" spans="1:5" x14ac:dyDescent="0.35">
      <c r="A38" s="1" t="str">
        <f t="shared" si="0"/>
        <v>July-August 2021July-August 2019</v>
      </c>
      <c r="B38" s="1" t="s">
        <v>75</v>
      </c>
      <c r="C38" s="1" t="s">
        <v>82</v>
      </c>
      <c r="D38" s="1">
        <v>4.2000000000000003E-2</v>
      </c>
      <c r="E38" s="2" t="s">
        <v>15</v>
      </c>
    </row>
    <row r="39" spans="1:5" x14ac:dyDescent="0.35">
      <c r="A39" s="1" t="str">
        <f t="shared" si="0"/>
        <v>July-August 2021January-February 2020</v>
      </c>
      <c r="B39" s="1" t="s">
        <v>75</v>
      </c>
      <c r="C39" s="1" t="s">
        <v>79</v>
      </c>
      <c r="D39" s="1">
        <v>3.5999999999999997E-2</v>
      </c>
      <c r="E39" s="2" t="s">
        <v>15</v>
      </c>
    </row>
    <row r="40" spans="1:5" x14ac:dyDescent="0.35">
      <c r="A40" s="1" t="str">
        <f t="shared" si="0"/>
        <v>September-October 2021September-October 2019</v>
      </c>
      <c r="B40" s="1" t="s">
        <v>76</v>
      </c>
      <c r="C40" s="1" t="s">
        <v>77</v>
      </c>
      <c r="D40" s="1">
        <v>5.1999999999999998E-2</v>
      </c>
      <c r="E40" s="2" t="s">
        <v>15</v>
      </c>
    </row>
    <row r="41" spans="1:5" x14ac:dyDescent="0.35">
      <c r="A41" s="1" t="str">
        <f t="shared" si="0"/>
        <v>September-October 2021January-February 2020</v>
      </c>
      <c r="B41" s="1" t="s">
        <v>76</v>
      </c>
      <c r="C41" s="1" t="s">
        <v>79</v>
      </c>
      <c r="D41" s="1">
        <v>4.4999999999999998E-2</v>
      </c>
      <c r="E41" s="2" t="s">
        <v>15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zoomScale="90" zoomScaleNormal="90" workbookViewId="0">
      <selection activeCell="B22" sqref="B22"/>
    </sheetView>
  </sheetViews>
  <sheetFormatPr baseColWidth="10" defaultRowHeight="14.5" x14ac:dyDescent="0.35"/>
  <cols>
    <col min="1" max="1" width="68.453125" bestFit="1" customWidth="1"/>
    <col min="2" max="2" width="33.1796875" style="9" bestFit="1" customWidth="1"/>
    <col min="4" max="4" width="70.81640625" bestFit="1" customWidth="1"/>
    <col min="5" max="5" width="22.7265625" customWidth="1"/>
  </cols>
  <sheetData>
    <row r="1" spans="1:6" x14ac:dyDescent="0.35">
      <c r="A1" s="5" t="s">
        <v>3</v>
      </c>
      <c r="B1" s="6" t="s">
        <v>66</v>
      </c>
      <c r="D1" s="5" t="s">
        <v>40</v>
      </c>
      <c r="E1" s="20">
        <v>0</v>
      </c>
    </row>
    <row r="2" spans="1:6" ht="15" customHeight="1" x14ac:dyDescent="0.35">
      <c r="A2" s="5" t="s">
        <v>6</v>
      </c>
      <c r="B2" s="6" t="s">
        <v>12</v>
      </c>
      <c r="D2" s="5" t="s">
        <v>41</v>
      </c>
      <c r="E2" s="20">
        <v>0</v>
      </c>
    </row>
    <row r="3" spans="1:6" ht="15" customHeight="1" x14ac:dyDescent="0.35">
      <c r="A3" s="5" t="s">
        <v>4</v>
      </c>
      <c r="B3" s="6" t="s">
        <v>8</v>
      </c>
      <c r="D3" s="1" t="s">
        <v>42</v>
      </c>
      <c r="E3" s="21">
        <f>E1+E2</f>
        <v>0</v>
      </c>
    </row>
    <row r="4" spans="1:6" x14ac:dyDescent="0.35">
      <c r="A4" s="5" t="s">
        <v>0</v>
      </c>
      <c r="B4" s="11">
        <v>59000</v>
      </c>
      <c r="D4" s="1" t="s">
        <v>43</v>
      </c>
      <c r="E4" s="21" t="e">
        <f>B36-E1</f>
        <v>#N/A</v>
      </c>
    </row>
    <row r="5" spans="1:6" x14ac:dyDescent="0.35">
      <c r="A5" s="5" t="s">
        <v>1</v>
      </c>
      <c r="B5" s="11">
        <v>100000</v>
      </c>
      <c r="D5" s="1" t="s">
        <v>44</v>
      </c>
      <c r="E5" s="21" t="e">
        <f>B37-E2</f>
        <v>#N/A</v>
      </c>
    </row>
    <row r="6" spans="1:6" x14ac:dyDescent="0.35">
      <c r="A6" s="5" t="s">
        <v>10</v>
      </c>
      <c r="B6" s="11">
        <v>100000</v>
      </c>
      <c r="D6" s="1" t="s">
        <v>45</v>
      </c>
      <c r="E6" s="21" t="e">
        <f>E4+E5</f>
        <v>#N/A</v>
      </c>
    </row>
    <row r="7" spans="1:6" x14ac:dyDescent="0.35">
      <c r="A7" s="5" t="s">
        <v>11</v>
      </c>
      <c r="B7" s="11">
        <v>0</v>
      </c>
    </row>
    <row r="8" spans="1:6" x14ac:dyDescent="0.35">
      <c r="A8" s="5" t="s">
        <v>9</v>
      </c>
      <c r="B8" s="11">
        <v>50000</v>
      </c>
      <c r="D8" s="27" t="s">
        <v>59</v>
      </c>
      <c r="E8" s="23"/>
    </row>
    <row r="9" spans="1:6" x14ac:dyDescent="0.35">
      <c r="A9" s="5" t="s">
        <v>21</v>
      </c>
      <c r="B9" s="11">
        <v>0</v>
      </c>
      <c r="D9" s="1" t="s">
        <v>51</v>
      </c>
      <c r="E9" s="29" t="e">
        <f>IF(VLOOKUP(B1,Variabler!A1:G8,7,FALSE)&gt;3,"Ja","Nei")</f>
        <v>#N/A</v>
      </c>
    </row>
    <row r="10" spans="1:6" x14ac:dyDescent="0.35">
      <c r="A10" s="5" t="s">
        <v>34</v>
      </c>
      <c r="B10" s="11">
        <v>0</v>
      </c>
      <c r="D10" s="5" t="s">
        <v>53</v>
      </c>
      <c r="E10" s="24">
        <v>0</v>
      </c>
    </row>
    <row r="11" spans="1:6" x14ac:dyDescent="0.35">
      <c r="D11" s="5" t="s">
        <v>54</v>
      </c>
      <c r="E11" s="24">
        <v>0</v>
      </c>
      <c r="F11" s="25" t="s">
        <v>57</v>
      </c>
    </row>
    <row r="12" spans="1:6" x14ac:dyDescent="0.35">
      <c r="A12" s="13" t="s">
        <v>14</v>
      </c>
      <c r="B12" s="15" t="str">
        <f>IF(COUNTIF(Variabler!A:A,B1&amp;B2)&gt;0,"Gyldig","Velg gyldig sammenligningsperiode")</f>
        <v>Velg gyldig sammenligningsperiode</v>
      </c>
      <c r="D12" s="5" t="s">
        <v>55</v>
      </c>
      <c r="E12" s="24">
        <v>0</v>
      </c>
    </row>
    <row r="13" spans="1:6" x14ac:dyDescent="0.35">
      <c r="A13" s="13" t="s">
        <v>2</v>
      </c>
      <c r="B13" s="15" t="e">
        <f>VLOOKUP(B1,Variabler!A1:B8,2,FALSE)</f>
        <v>#N/A</v>
      </c>
      <c r="E13" s="22"/>
    </row>
    <row r="14" spans="1:6" x14ac:dyDescent="0.35">
      <c r="A14" s="13" t="s">
        <v>7</v>
      </c>
      <c r="B14" s="15" t="e">
        <f>VLOOKUP(B1&amp;B2,Variabler!A29:D41,4,FALSE)</f>
        <v>#N/A</v>
      </c>
      <c r="D14" s="18" t="s">
        <v>52</v>
      </c>
      <c r="E14" s="28" t="e">
        <f>IF(E9="Ja",E10-E2+B37,"NULL")</f>
        <v>#N/A</v>
      </c>
    </row>
    <row r="15" spans="1:6" x14ac:dyDescent="0.35">
      <c r="A15" s="13" t="s">
        <v>13</v>
      </c>
      <c r="B15" s="15" t="e">
        <f>VLOOKUP(B3,Variabler!A24:B26,2,FALSE)</f>
        <v>#N/A</v>
      </c>
      <c r="E15" s="22"/>
    </row>
    <row r="16" spans="1:6" x14ac:dyDescent="0.35">
      <c r="A16" s="13" t="s">
        <v>36</v>
      </c>
      <c r="B16" s="14">
        <f>B7*2</f>
        <v>0</v>
      </c>
      <c r="D16" s="18" t="s">
        <v>56</v>
      </c>
      <c r="E16" s="28" t="e">
        <f>E11-E2+MIN(B37,E24,E26)</f>
        <v>#N/A</v>
      </c>
    </row>
    <row r="17" spans="1:5" x14ac:dyDescent="0.35">
      <c r="D17" s="18" t="s">
        <v>60</v>
      </c>
      <c r="E17" s="28" t="e">
        <f>IF(E9="Ja",E12-E2+B37,"NULL")</f>
        <v>#N/A</v>
      </c>
    </row>
    <row r="18" spans="1:5" x14ac:dyDescent="0.35">
      <c r="A18" s="13" t="s">
        <v>19</v>
      </c>
      <c r="B18" s="14" t="e">
        <f>B5*(1+B14)</f>
        <v>#N/A</v>
      </c>
    </row>
    <row r="19" spans="1:5" x14ac:dyDescent="0.35">
      <c r="A19" s="13" t="s">
        <v>17</v>
      </c>
      <c r="B19" s="14" t="e">
        <f>B18-B4</f>
        <v>#N/A</v>
      </c>
      <c r="D19" s="30" t="s">
        <v>62</v>
      </c>
      <c r="E19" s="31" t="e">
        <f>IF(E14&gt;VLOOKUP(B1,Variabler!A1:H8,8,FALSE),VLOOKUP(B1,Variabler!A1:H8,8,FALSE)-(E10-E2),B37)</f>
        <v>#N/A</v>
      </c>
    </row>
    <row r="20" spans="1:5" x14ac:dyDescent="0.35">
      <c r="A20" s="13" t="s">
        <v>18</v>
      </c>
      <c r="B20" s="16" t="e">
        <f>B19/B18</f>
        <v>#N/A</v>
      </c>
    </row>
    <row r="21" spans="1:5" x14ac:dyDescent="0.35">
      <c r="B21" s="10"/>
      <c r="D21" s="30" t="s">
        <v>63</v>
      </c>
      <c r="E21" s="31" t="e">
        <f>IF(E16&gt;VLOOKUP(B1,Variabler!A1:D8,4,FALSE),VLOOKUP(B1,Variabler!A1:D8,4,FALSE)-('Beregningsregler endring'!E11-'Beregningsregler endring'!E2),B37)</f>
        <v>#N/A</v>
      </c>
    </row>
    <row r="22" spans="1:5" x14ac:dyDescent="0.35">
      <c r="A22" s="13" t="s">
        <v>20</v>
      </c>
      <c r="B22" s="14" t="e">
        <f>IF(VLOOKUP(B1,Variabler!A1:G8,7,FALSE)&lt;6,B6*B20*B13,IF(VLOOKUP(B1,Variabler!A1:H8,7,FALSE)=6,B6*(B20-0.3)*B13,B6*(B20-0.4)*B13))</f>
        <v>#N/A</v>
      </c>
      <c r="D22" s="30" t="s">
        <v>61</v>
      </c>
      <c r="E22" s="31" t="e">
        <f>IF(E17&gt;VLOOKUP(B1,Variabler!A1:H8,8,FALSE),VLOOKUP(B1,Variabler!A1:H8,8,FALSE)-(E12-E2),B37)</f>
        <v>#N/A</v>
      </c>
    </row>
    <row r="23" spans="1:5" x14ac:dyDescent="0.35">
      <c r="A23" s="13" t="s">
        <v>47</v>
      </c>
      <c r="B23" s="14" t="e">
        <f>B9*(VLOOKUP(B1,Variabler!A1:C8,3,FALSE))</f>
        <v>#N/A</v>
      </c>
    </row>
    <row r="24" spans="1:5" x14ac:dyDescent="0.35">
      <c r="B24" s="10"/>
      <c r="D24" s="30" t="s">
        <v>64</v>
      </c>
      <c r="E24" s="32" t="e">
        <f>IF(AND(E11-E2+B37&gt;VLOOKUP(B1,Variabler!A1:E8,5,FALSE),E11-E2&lt;VLOOKUP(B1,Variabler!A1:E8,5,FALSE)),B37-(((E11-E2+B37)-VLOOKUP(B1,Variabler!A1:E8,5,FALSE))*Variabler!B18),"NULL")</f>
        <v>#N/A</v>
      </c>
    </row>
    <row r="25" spans="1:5" x14ac:dyDescent="0.35">
      <c r="A25" s="13" t="s">
        <v>35</v>
      </c>
      <c r="B25" s="14" t="e">
        <f>B19</f>
        <v>#N/A</v>
      </c>
    </row>
    <row r="26" spans="1:5" x14ac:dyDescent="0.35">
      <c r="B26" s="10"/>
      <c r="D26" s="30" t="s">
        <v>65</v>
      </c>
      <c r="E26" s="32" t="e">
        <f>IF(E11-E2&gt;=VLOOKUP(B1,Variabler!A1:E8,5,FALSE),B37*0.5,"NULL")</f>
        <v>#N/A</v>
      </c>
    </row>
    <row r="27" spans="1:5" x14ac:dyDescent="0.35">
      <c r="A27" s="13" t="s">
        <v>29</v>
      </c>
      <c r="B27" s="14" t="e">
        <f>IF(B19-B36&gt;0,B19-B36,0)</f>
        <v>#N/A</v>
      </c>
    </row>
    <row r="28" spans="1:5" x14ac:dyDescent="0.35">
      <c r="A28" s="13" t="s">
        <v>48</v>
      </c>
      <c r="B28" s="14" t="e">
        <f>IF(B20*(B6+B16)&gt;0,B20*(B6+B16),0)</f>
        <v>#N/A</v>
      </c>
    </row>
    <row r="29" spans="1:5" x14ac:dyDescent="0.35">
      <c r="A29" s="13" t="s">
        <v>23</v>
      </c>
      <c r="B29" s="14" t="e">
        <f>IF((B8-B36)*B15&gt;0,(B8-B36)*B15,0)</f>
        <v>#N/A</v>
      </c>
    </row>
    <row r="30" spans="1:5" x14ac:dyDescent="0.35">
      <c r="A30" s="2"/>
      <c r="B30" s="12"/>
    </row>
    <row r="31" spans="1:5" x14ac:dyDescent="0.35">
      <c r="A31" s="13" t="s">
        <v>46</v>
      </c>
      <c r="B31" s="14" t="e">
        <f>IF(VLOOKUP(B1,Variabler!A1:G8,7,FALSE)&gt;3,IF(MIN(B22,B27:B29)&gt;0,MIN(B22,B27:B29),0),MIN(B22,B27:B28))</f>
        <v>#N/A</v>
      </c>
    </row>
    <row r="32" spans="1:5" x14ac:dyDescent="0.35">
      <c r="A32" s="2"/>
      <c r="B32" s="12"/>
    </row>
    <row r="33" spans="1:2" x14ac:dyDescent="0.35">
      <c r="A33" s="13" t="s">
        <v>32</v>
      </c>
      <c r="B33" s="14" t="e">
        <f>IF(B31&gt;VLOOKUP(B1,Variabler!A2:E8,5,FALSE),B31-((B31-VLOOKUP(B1,Variabler!A2:E8,5,FALSE))*Variabler!B18),B31)</f>
        <v>#N/A</v>
      </c>
    </row>
    <row r="34" spans="1:2" x14ac:dyDescent="0.35">
      <c r="A34" s="13" t="s">
        <v>24</v>
      </c>
      <c r="B34" s="14" t="e">
        <f>VLOOKUP(B1,Variabler!A2:D8,4,FALSE)</f>
        <v>#N/A</v>
      </c>
    </row>
    <row r="35" spans="1:2" s="2" customFormat="1" x14ac:dyDescent="0.35">
      <c r="B35" s="12"/>
    </row>
    <row r="36" spans="1:2" x14ac:dyDescent="0.35">
      <c r="A36" s="18" t="s">
        <v>28</v>
      </c>
      <c r="B36" s="19" t="e">
        <f>MIN(B23,B25)</f>
        <v>#N/A</v>
      </c>
    </row>
    <row r="37" spans="1:2" x14ac:dyDescent="0.35">
      <c r="A37" s="18" t="s">
        <v>31</v>
      </c>
      <c r="B37" s="19" t="e">
        <f>IF(MIN(B31,B33,B34)-B10&gt;0,MIN(B31,B33,B34)-B10,0)</f>
        <v>#N/A</v>
      </c>
    </row>
    <row r="39" spans="1:2" x14ac:dyDescent="0.35">
      <c r="A39" s="8" t="s">
        <v>33</v>
      </c>
      <c r="B39" s="17" t="e">
        <f>IF((B36+B37)&gt;=VLOOKUP(B1,Variabler!A2:F8,6,FALSE),B36+B37,0)</f>
        <v>#N/A</v>
      </c>
    </row>
  </sheetData>
  <conditionalFormatting sqref="E19 E21:E22">
    <cfRule type="cellIs" dxfId="4" priority="5" operator="equal">
      <formula>$B$37</formula>
    </cfRule>
  </conditionalFormatting>
  <conditionalFormatting sqref="E26">
    <cfRule type="cellIs" dxfId="3" priority="4" operator="equal">
      <formula>$B$37/2</formula>
    </cfRule>
  </conditionalFormatting>
  <conditionalFormatting sqref="B34 B27:B29">
    <cfRule type="cellIs" dxfId="2" priority="3" operator="equal">
      <formula>$B$37</formula>
    </cfRule>
  </conditionalFormatting>
  <conditionalFormatting sqref="B12">
    <cfRule type="containsText" dxfId="1" priority="1" operator="containsText" text="Velg gyldig sammenligningsperiode">
      <formula>NOT(ISERROR(SEARCH("Velg gyldig sammenligningsperiode",B12)))</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2" operator="greaterThan" id="{3F5C4143-45AA-4C95-BAB5-84CFF591EC5C}">
            <xm:f>VLOOKUP(B1,Variabler!A2:E6,5,FALSE)</xm:f>
            <x14:dxf>
              <font>
                <color rgb="FF9C0006"/>
              </font>
              <fill>
                <patternFill>
                  <bgColor rgb="FFFFC7CE"/>
                </patternFill>
              </fill>
            </x14:dxf>
          </x14:cfRule>
          <xm:sqref>B33</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Variabler!$A$24:$A$26</xm:f>
          </x14:formula1>
          <xm:sqref>B3</xm:sqref>
        </x14:dataValidation>
        <x14:dataValidation type="list" allowBlank="1" showInputMessage="1" showErrorMessage="1">
          <x14:formula1>
            <xm:f>Variabler!$A$2:$A$8</xm:f>
          </x14:formula1>
          <xm:sqref>B1</xm:sqref>
        </x14:dataValidation>
        <x14:dataValidation type="list" allowBlank="1" showInputMessage="1" showErrorMessage="1">
          <x14:formula1>
            <xm:f>Variabler!$A$11:$A$16</xm:f>
          </x14:formula1>
          <xm:sqref>B2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C33" sqref="C33"/>
    </sheetView>
  </sheetViews>
  <sheetFormatPr baseColWidth="10" defaultRowHeight="14.5" x14ac:dyDescent="0.35"/>
  <cols>
    <col min="1" max="1" width="58.54296875" bestFit="1" customWidth="1"/>
    <col min="2" max="2" width="21.54296875" style="22" customWidth="1"/>
    <col min="3" max="3" width="67.81640625" bestFit="1" customWidth="1"/>
  </cols>
  <sheetData>
    <row r="1" spans="1:7" x14ac:dyDescent="0.35">
      <c r="A1" s="5" t="s">
        <v>51</v>
      </c>
      <c r="B1" s="24" t="s">
        <v>39</v>
      </c>
      <c r="G1" s="23" t="s">
        <v>38</v>
      </c>
    </row>
    <row r="2" spans="1:7" x14ac:dyDescent="0.35">
      <c r="A2" s="5" t="s">
        <v>41</v>
      </c>
      <c r="B2" s="24">
        <v>0</v>
      </c>
      <c r="C2" s="25" t="s">
        <v>50</v>
      </c>
      <c r="G2" s="23" t="s">
        <v>39</v>
      </c>
    </row>
    <row r="3" spans="1:7" x14ac:dyDescent="0.35">
      <c r="A3" s="5" t="s">
        <v>49</v>
      </c>
      <c r="B3" s="24">
        <v>0</v>
      </c>
    </row>
    <row r="5" spans="1:7" x14ac:dyDescent="0.35">
      <c r="A5" s="5" t="s">
        <v>53</v>
      </c>
      <c r="B5" s="24">
        <v>0</v>
      </c>
    </row>
    <row r="7" spans="1:7" x14ac:dyDescent="0.35">
      <c r="A7" s="5" t="s">
        <v>54</v>
      </c>
      <c r="B7" s="24">
        <v>0</v>
      </c>
      <c r="C7" s="25" t="s">
        <v>57</v>
      </c>
    </row>
    <row r="8" spans="1:7" x14ac:dyDescent="0.35">
      <c r="A8" s="5" t="s">
        <v>55</v>
      </c>
      <c r="B8" s="24">
        <v>0</v>
      </c>
    </row>
    <row r="10" spans="1:7" x14ac:dyDescent="0.35">
      <c r="A10" s="8" t="s">
        <v>52</v>
      </c>
      <c r="B10" s="26" t="str">
        <f>IF(B1="Ja",B5-B2+B3,"NULL")</f>
        <v>NULL</v>
      </c>
    </row>
    <row r="12" spans="1:7" x14ac:dyDescent="0.35">
      <c r="A12" s="8" t="s">
        <v>56</v>
      </c>
      <c r="B12" s="26">
        <f>B7-B2+B3</f>
        <v>0</v>
      </c>
    </row>
    <row r="13" spans="1:7" x14ac:dyDescent="0.35">
      <c r="A13" s="8" t="s">
        <v>55</v>
      </c>
      <c r="B13" s="26" t="str">
        <f>IF(B1="Ja",B8-B2+B3,"NULL")</f>
        <v>NULL</v>
      </c>
    </row>
  </sheetData>
  <dataValidations count="1">
    <dataValidation type="list" allowBlank="1" showInputMessage="1" showErrorMessage="1" sqref="B1">
      <formula1>$G$1:$G$2</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F O 2 U u P 0 Y v O o A A A A + A A A A B I A H A B D b 2 5 m a W c v U G F j a 2 F n Z S 5 4 b W w g o h g A K K A U A A A A A A A A A A A A A A A A A A A A A A A A A A A A h Y 9 B D o I w F E S v Q r q n p V W J k k 9 Z u B U 1 M T F u E S o 0 w s f Q I t z N h U f y C p I o 6 s 7 l T N 4 k b x 6 3 O 0 R 9 V T p X 1 R h d Y 0 g 4 9 Y i j M K 0 z j X l I W n t y 5 y S S s E 3 S c 5 I r Z 4 D R B L 3 R I S m s v Q S M d V 1 H u w m t m 5 w J z + P s E K 9 2 a a G q x N V o b I K p I p 9 V 9 n 9 F J O x f M l J Q n 9 M Z X w g 6 9 T m w s Y Z Y 4 x c R g z H 1 g P 2 U s G x L 2 z Z K 4 t F d b 4 C N E d j 7 h X w C U E s D B B Q A A g A I A P h T t l 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4 U 7 Z S K I p H u A 4 A A A A R A A A A E w A c A E Z v c m 1 1 b G F z L 1 N l Y 3 R p b 2 4 x L m 0 g o h g A K K A U A A A A A A A A A A A A A A A A A A A A A A A A A A A A K 0 5 N L s n M z 1 M I h t C G 1 g B Q S w E C L Q A U A A I A C A D 4 U 7 Z S 4 / R i 8 6 g A A A D 4 A A A A E g A A A A A A A A A A A A A A A A A A A A A A Q 2 9 u Z m l n L 1 B h Y 2 t h Z 2 U u e G 1 s U E s B A i 0 A F A A C A A g A + F O 2 U g / K 6 a u k A A A A 6 Q A A A B M A A A A A A A A A A A A A A A A A 9 A A A A F t D b 2 5 0 Z W 5 0 X 1 R 5 c G V z X S 5 4 b W x Q S w E C L Q A U A A I A C A D 4 U 7 Z S 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m f t + i 6 z 6 v E K z s O c w S 6 w F h A A A A A A C A A A A A A A D Z g A A w A A A A B A A A A D 9 j w Q 1 Y j q 8 I b j a H y z I 5 a h T A A A A A A S A A A C g A A A A E A A A A A x s g E 1 l R z i c j 8 Q 5 G v Q f v S t Q A A A A l K y d S Y 7 h w C y 9 h 9 c Q 9 u W P A H z E B O D Z 1 O e H u H h 3 d T z I E P Z M k l c j l b B u M o z 6 D q X 3 g e 8 c C T J 8 K k 9 P T I y A A A P Q B X U W J 1 j Z s 3 H C L D L / c F r e k X X b 6 i c U A A A A R G x k v X w y i s 5 d / K Q C X f C V S A Y 7 f L k = < / D a t a M a s h u p > 
</file>

<file path=customXml/itemProps1.xml><?xml version="1.0" encoding="utf-8"?>
<ds:datastoreItem xmlns:ds="http://schemas.openxmlformats.org/officeDocument/2006/customXml" ds:itemID="{237A2C55-0433-4761-B52C-58DD51DBF65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Guidance</vt:lpstr>
      <vt:lpstr>Calculations</vt:lpstr>
      <vt:lpstr>Variabler</vt:lpstr>
      <vt:lpstr>Beregningsregler endring</vt:lpstr>
      <vt:lpstr>ForenkletKonsernsummering</vt:lpstr>
    </vt:vector>
  </TitlesOfParts>
  <Company>Brønnøysundregistrene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 Jørgen Dreyer</dc:creator>
  <cp:lastModifiedBy>Hansen, Irene Elisabeth</cp:lastModifiedBy>
  <dcterms:created xsi:type="dcterms:W3CDTF">2020-11-26T10:07:20Z</dcterms:created>
  <dcterms:modified xsi:type="dcterms:W3CDTF">2021-09-27T07:39:30Z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76794c-8cc1-4553-ade2-1b635d166220_Enabled">
    <vt:lpwstr>true</vt:lpwstr>
  </property>
  <property fmtid="{D5CDD505-2E9C-101B-9397-08002B2CF9AE}" pid="3" name="MSIP_Label_f876794c-8cc1-4553-ade2-1b635d166220_SetDate">
    <vt:lpwstr>2020-11-26T10:07:23Z</vt:lpwstr>
  </property>
  <property fmtid="{D5CDD505-2E9C-101B-9397-08002B2CF9AE}" pid="4" name="MSIP_Label_f876794c-8cc1-4553-ade2-1b635d166220_Method">
    <vt:lpwstr>Standard</vt:lpwstr>
  </property>
  <property fmtid="{D5CDD505-2E9C-101B-9397-08002B2CF9AE}" pid="5" name="MSIP_Label_f876794c-8cc1-4553-ade2-1b635d166220_Name">
    <vt:lpwstr>Åpen informasjon</vt:lpwstr>
  </property>
  <property fmtid="{D5CDD505-2E9C-101B-9397-08002B2CF9AE}" pid="6" name="MSIP_Label_f876794c-8cc1-4553-ade2-1b635d166220_SiteId">
    <vt:lpwstr>4e14915f-a3fe-45aa-92c3-9d87465eda00</vt:lpwstr>
  </property>
  <property fmtid="{D5CDD505-2E9C-101B-9397-08002B2CF9AE}" pid="7" name="MSIP_Label_f876794c-8cc1-4553-ade2-1b635d166220_ActionId">
    <vt:lpwstr>f0975e41-8f4b-4abe-abe9-f738f4853b21</vt:lpwstr>
  </property>
  <property fmtid="{D5CDD505-2E9C-101B-9397-08002B2CF9AE}" pid="8" name="MSIP_Label_f876794c-8cc1-4553-ade2-1b635d166220_ContentBits">
    <vt:lpwstr>0</vt:lpwstr>
  </property>
</Properties>
</file>